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bookViews>
    <workbookView xWindow="15705" yWindow="0" windowWidth="27045" windowHeight="15675" activeTab="2"/>
  </bookViews>
  <sheets>
    <sheet name="Ex_1" sheetId="4" r:id="rId1"/>
    <sheet name="Ex_2" sheetId="5" r:id="rId2"/>
    <sheet name="Ratios" sheetId="1" r:id="rId3"/>
  </sheets>
  <externalReferences>
    <externalReference r:id="rId4"/>
  </externalReferences>
  <definedNames>
    <definedName name="_xlnm.Print_Area" localSheetId="2">Ratios!$A$1:$J$96</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C48" i="1"/>
  <c r="C49"/>
  <c r="C50"/>
  <c r="C51"/>
  <c r="C52"/>
  <c r="C53"/>
  <c r="C78"/>
  <c r="C57"/>
  <c r="C58"/>
  <c r="C79"/>
  <c r="C62"/>
  <c r="C63"/>
  <c r="C74"/>
  <c r="C71"/>
  <c r="C73"/>
  <c r="C72"/>
  <c r="C64"/>
  <c r="C31"/>
  <c r="C65"/>
  <c r="C66"/>
  <c r="B66"/>
  <c r="C67"/>
  <c r="C80"/>
  <c r="C81"/>
  <c r="D47"/>
  <c r="D48"/>
  <c r="D49"/>
  <c r="D50"/>
  <c r="D51"/>
  <c r="D52"/>
  <c r="D53"/>
  <c r="D78"/>
  <c r="D57"/>
  <c r="D58"/>
  <c r="D79"/>
  <c r="D62"/>
  <c r="D63"/>
  <c r="D74"/>
  <c r="D71"/>
  <c r="D73"/>
  <c r="D72"/>
  <c r="D64"/>
  <c r="D31"/>
  <c r="D65"/>
  <c r="D66"/>
  <c r="D67"/>
  <c r="D80"/>
  <c r="D81"/>
  <c r="E47"/>
  <c r="E48"/>
  <c r="E49"/>
  <c r="E50"/>
  <c r="E51"/>
  <c r="E52"/>
  <c r="E53"/>
  <c r="E78"/>
  <c r="E57"/>
  <c r="E58"/>
  <c r="E79"/>
  <c r="E62"/>
  <c r="E63"/>
  <c r="E74"/>
  <c r="E71"/>
  <c r="E73"/>
  <c r="E72"/>
  <c r="E64"/>
  <c r="E31"/>
  <c r="E65"/>
  <c r="E66"/>
  <c r="E67"/>
  <c r="E80"/>
  <c r="E81"/>
  <c r="F47"/>
  <c r="F48"/>
  <c r="F49"/>
  <c r="F50"/>
  <c r="F51"/>
  <c r="F52"/>
  <c r="F53"/>
  <c r="F78"/>
  <c r="F57"/>
  <c r="F58"/>
  <c r="F79"/>
  <c r="F62"/>
  <c r="F63"/>
  <c r="F74"/>
  <c r="F71"/>
  <c r="F73"/>
  <c r="F72"/>
  <c r="F64"/>
  <c r="F31"/>
  <c r="F65"/>
  <c r="F66"/>
  <c r="F67"/>
  <c r="F80"/>
  <c r="F81"/>
  <c r="G47"/>
  <c r="G48"/>
  <c r="G49"/>
  <c r="G50"/>
  <c r="G51"/>
  <c r="G52"/>
  <c r="G53"/>
  <c r="G78"/>
  <c r="G57"/>
  <c r="G58"/>
  <c r="G79"/>
  <c r="G62"/>
  <c r="G63"/>
  <c r="G74"/>
  <c r="G71"/>
  <c r="G73"/>
  <c r="G72"/>
  <c r="G64"/>
  <c r="G31"/>
  <c r="G65"/>
  <c r="G66"/>
  <c r="G67"/>
  <c r="G80"/>
  <c r="G81"/>
  <c r="B93"/>
  <c r="H47"/>
  <c r="H48"/>
  <c r="H49"/>
  <c r="H50"/>
  <c r="H51"/>
  <c r="H52"/>
  <c r="H53"/>
  <c r="H78"/>
  <c r="H57"/>
  <c r="H58"/>
  <c r="H79"/>
  <c r="H62"/>
  <c r="H63"/>
  <c r="H74"/>
  <c r="H71"/>
  <c r="H73"/>
  <c r="H72"/>
  <c r="H64"/>
  <c r="H31"/>
  <c r="H65"/>
  <c r="H66"/>
  <c r="H67"/>
  <c r="H80"/>
  <c r="H81"/>
  <c r="G84"/>
  <c r="B94"/>
  <c r="B95"/>
  <c r="I47"/>
  <c r="J47"/>
  <c r="J48"/>
  <c r="J49"/>
  <c r="J50"/>
  <c r="J51"/>
  <c r="J52"/>
  <c r="J53"/>
  <c r="J78"/>
  <c r="J57"/>
  <c r="I57"/>
  <c r="J58"/>
  <c r="J79"/>
  <c r="J62"/>
  <c r="J63"/>
  <c r="J74"/>
  <c r="I48"/>
  <c r="I63"/>
  <c r="J71"/>
  <c r="J73"/>
  <c r="J72"/>
  <c r="J64"/>
  <c r="I31"/>
  <c r="J31"/>
  <c r="J65"/>
  <c r="J66"/>
  <c r="I62"/>
  <c r="I74"/>
  <c r="I71"/>
  <c r="I73"/>
  <c r="I72"/>
  <c r="I64"/>
  <c r="I65"/>
  <c r="I66"/>
  <c r="J67"/>
  <c r="J80"/>
  <c r="J81"/>
  <c r="I49"/>
  <c r="I50"/>
  <c r="I51"/>
  <c r="I52"/>
  <c r="I53"/>
  <c r="I78"/>
  <c r="I58"/>
  <c r="I79"/>
  <c r="I67"/>
  <c r="I80"/>
  <c r="I81"/>
  <c r="J82"/>
  <c r="I82"/>
  <c r="H82"/>
  <c r="G82"/>
  <c r="F16" i="5"/>
  <c r="F19"/>
  <c r="F21"/>
  <c r="E16"/>
  <c r="E19"/>
  <c r="E21"/>
  <c r="D16"/>
  <c r="D19"/>
  <c r="D21"/>
  <c r="C16"/>
  <c r="C19"/>
  <c r="C21"/>
  <c r="F6"/>
  <c r="F8"/>
  <c r="E6"/>
  <c r="E8"/>
  <c r="D6"/>
  <c r="D8"/>
  <c r="C6"/>
  <c r="C8"/>
  <c r="F8" i="4"/>
  <c r="F10"/>
  <c r="F11"/>
  <c r="F13"/>
  <c r="F15"/>
  <c r="F17"/>
  <c r="E8"/>
  <c r="E10"/>
  <c r="E11"/>
  <c r="E13"/>
  <c r="E15"/>
  <c r="E17"/>
  <c r="D8"/>
  <c r="D10"/>
  <c r="D11"/>
  <c r="D13"/>
  <c r="D15"/>
  <c r="D17"/>
  <c r="C8"/>
  <c r="C10"/>
  <c r="C11"/>
  <c r="C13"/>
  <c r="C15"/>
  <c r="C17"/>
  <c r="C18" i="1"/>
  <c r="D18"/>
  <c r="E18"/>
  <c r="F18"/>
  <c r="G18"/>
</calcChain>
</file>

<file path=xl/sharedStrings.xml><?xml version="1.0" encoding="utf-8"?>
<sst xmlns="http://schemas.openxmlformats.org/spreadsheetml/2006/main" count="118" uniqueCount="109">
  <si>
    <t>Projection Assumptions</t>
  </si>
  <si>
    <t>avg 93-95</t>
  </si>
  <si>
    <t>Sales</t>
  </si>
  <si>
    <t>Sales growth rate</t>
  </si>
  <si>
    <t>CGS/Sales</t>
  </si>
  <si>
    <t>Op Exp/Sales</t>
  </si>
  <si>
    <t>OPM</t>
  </si>
  <si>
    <t>Tax rate</t>
  </si>
  <si>
    <t>Acc Exp/Sales</t>
  </si>
  <si>
    <t xml:space="preserve">Exhibit 1     Operating Expenses for Years Ending December 31, 1993-1995, and for First Quarter 1996 </t>
  </si>
  <si>
    <t>(thousands of dollars)</t>
  </si>
  <si>
    <t>1st Quarter 1996</t>
  </si>
  <si>
    <t>Net sales</t>
  </si>
  <si>
    <t>a</t>
  </si>
  <si>
    <t>Cost of Goods Sold:</t>
  </si>
  <si>
    <t>Beginning inventory</t>
  </si>
  <si>
    <t>Purchases</t>
  </si>
  <si>
    <t>Ending inventory</t>
  </si>
  <si>
    <t>Total Cost of Goods Sold</t>
  </si>
  <si>
    <t>Gross profit</t>
  </si>
  <si>
    <r>
      <t>Operating expenses</t>
    </r>
    <r>
      <rPr>
        <vertAlign val="superscript"/>
        <sz val="9"/>
        <rFont val="Arial"/>
        <family val="2"/>
      </rPr>
      <t>b</t>
    </r>
  </si>
  <si>
    <t>Earnings before interest and taxes</t>
  </si>
  <si>
    <t>Interest expense</t>
  </si>
  <si>
    <t>Net income before income taxes</t>
  </si>
  <si>
    <r>
      <t>Provision for income taxes</t>
    </r>
    <r>
      <rPr>
        <vertAlign val="superscript"/>
        <sz val="9"/>
        <rFont val="Arial"/>
        <family val="2"/>
      </rPr>
      <t>c</t>
    </r>
  </si>
  <si>
    <t>Net income</t>
  </si>
  <si>
    <r>
      <t>a</t>
    </r>
    <r>
      <rPr>
        <sz val="11"/>
        <color theme="1"/>
        <rFont val="Calibri"/>
        <family val="2"/>
        <scheme val="minor"/>
      </rPr>
      <t>In the first quarter of 1995, sales were $903,000 and net income was $7,000.</t>
    </r>
  </si>
  <si>
    <r>
      <t>b</t>
    </r>
    <r>
      <rPr>
        <sz val="11"/>
        <color theme="1"/>
        <rFont val="Calibri"/>
        <family val="2"/>
        <scheme val="minor"/>
      </rPr>
      <t xml:space="preserve">Operating expenses include a cash salary for Mr. Clarkson of $75,000 in 1993; $80,000 in 1994; </t>
    </r>
  </si>
  <si>
    <t xml:space="preserve">$85,000 in 1995; and $22,500 in the first quarter of 1996.  </t>
  </si>
  <si>
    <r>
      <t>c</t>
    </r>
    <r>
      <rPr>
        <sz val="11"/>
        <color theme="1"/>
        <rFont val="Calibri"/>
        <family val="2"/>
        <scheme val="minor"/>
      </rPr>
      <t xml:space="preserve">Clarkson Lumber was required to estimate its income tax liability for the current tax year and pay four </t>
    </r>
  </si>
  <si>
    <t xml:space="preserve">quarterly estimated tax installments during that year.  The first $50,000 of pretax profits were taxed </t>
  </si>
  <si>
    <t xml:space="preserve">at a 15% rate; the next $25,000 were taxed at a 25% rate; the next $25,000 were taxed at a 34% rate; </t>
  </si>
  <si>
    <t xml:space="preserve">and profits in excess of $100,000 but less than $335,000 were taxed at a 39% rate.  </t>
  </si>
  <si>
    <t>Exhibit 2    Balance Sheets at December 31, 1993-1995, and March 31, 1996 (thousands of dollars)</t>
  </si>
  <si>
    <t>Cash</t>
  </si>
  <si>
    <t>Accounts receivable, net</t>
  </si>
  <si>
    <t>Inventory</t>
  </si>
  <si>
    <t>Current assets</t>
  </si>
  <si>
    <t>Property, net</t>
  </si>
  <si>
    <t>Total Assets</t>
  </si>
  <si>
    <r>
      <t>Notes payable, bank</t>
    </r>
    <r>
      <rPr>
        <vertAlign val="superscript"/>
        <sz val="9"/>
        <rFont val="Arial"/>
        <family val="2"/>
      </rPr>
      <t>a</t>
    </r>
  </si>
  <si>
    <t>$    --</t>
  </si>
  <si>
    <r>
      <t>Note payable to Holtz, current portion</t>
    </r>
    <r>
      <rPr>
        <vertAlign val="superscript"/>
        <sz val="9"/>
        <rFont val="Arial"/>
        <family val="2"/>
      </rPr>
      <t>b</t>
    </r>
  </si>
  <si>
    <t>--</t>
  </si>
  <si>
    <t xml:space="preserve">Notes payable, trade </t>
  </si>
  <si>
    <t>Accounts payable</t>
  </si>
  <si>
    <t>Accrued expenses</t>
  </si>
  <si>
    <r>
      <t>Term loan, current portion</t>
    </r>
    <r>
      <rPr>
        <vertAlign val="superscript"/>
        <sz val="9"/>
        <rFont val="Arial"/>
        <family val="2"/>
      </rPr>
      <t>c</t>
    </r>
  </si>
  <si>
    <t>Current liabilities</t>
  </si>
  <si>
    <r>
      <t>Term loan</t>
    </r>
    <r>
      <rPr>
        <vertAlign val="superscript"/>
        <sz val="9"/>
        <rFont val="Arial"/>
        <family val="2"/>
      </rPr>
      <t>c</t>
    </r>
  </si>
  <si>
    <r>
      <t>Note payable, Mr. Holtz</t>
    </r>
    <r>
      <rPr>
        <vertAlign val="superscript"/>
        <sz val="9"/>
        <rFont val="Arial"/>
        <family val="2"/>
      </rPr>
      <t>b</t>
    </r>
  </si>
  <si>
    <t>Total Liabilities</t>
  </si>
  <si>
    <t>Net worth</t>
  </si>
  <si>
    <t>Total Liabilities and Net Worth</t>
  </si>
  <si>
    <r>
      <t>a</t>
    </r>
    <r>
      <rPr>
        <sz val="11"/>
        <color theme="1"/>
        <rFont val="Calibri"/>
        <family val="2"/>
        <scheme val="minor"/>
      </rPr>
      <t>Interest is computed on the average outstanding loan balance at the rate of prime plus 2 1/2%.</t>
    </r>
  </si>
  <si>
    <r>
      <t>b</t>
    </r>
    <r>
      <rPr>
        <sz val="11"/>
        <color theme="1"/>
        <rFont val="Calibri"/>
        <family val="2"/>
        <scheme val="minor"/>
      </rPr>
      <t xml:space="preserve">Interest is fixed at 11% times the outstanding balance.  </t>
    </r>
  </si>
  <si>
    <r>
      <t>c</t>
    </r>
    <r>
      <rPr>
        <sz val="11"/>
        <color theme="1"/>
        <rFont val="Calibri"/>
        <family val="2"/>
        <scheme val="minor"/>
      </rPr>
      <t xml:space="preserve">Interest is fixed at 10.0% times the outstanding balance; the term loan is secured by the fixed assets </t>
    </r>
  </si>
  <si>
    <t xml:space="preserve">and is repayable in semiannual installments of $10,000.  </t>
  </si>
  <si>
    <t>Necessary cash (% of sales)</t>
  </si>
  <si>
    <t>AR DOH (= AR/daily sales)</t>
  </si>
  <si>
    <t>Inv DOH (=inventory/daily COGS)</t>
  </si>
  <si>
    <t>AP DOH (AP/daily purchases)</t>
  </si>
  <si>
    <t>CLARKSON LUMBER - Assignment 1</t>
  </si>
  <si>
    <t>1 - Project free cash flows for the next five years, 1996 to 2000 (please refer to video 25 to get the FCF in 1996)</t>
  </si>
  <si>
    <t>- COGS</t>
  </si>
  <si>
    <t>= Gross Profit</t>
  </si>
  <si>
    <t>- Operating expenses</t>
  </si>
  <si>
    <t>= EBIT</t>
  </si>
  <si>
    <t>- Tax on EBIT</t>
  </si>
  <si>
    <t>= NOP (Net Operating Profit)</t>
  </si>
  <si>
    <t>NOP Projection</t>
  </si>
  <si>
    <r>
      <rPr>
        <b/>
        <sz val="12"/>
        <color theme="1"/>
        <rFont val="Calibri"/>
        <family val="2"/>
      </rPr>
      <t xml:space="preserve">∆ </t>
    </r>
    <r>
      <rPr>
        <b/>
        <sz val="12"/>
        <color theme="1"/>
        <rFont val="Calibri"/>
        <family val="2"/>
        <scheme val="minor"/>
      </rPr>
      <t>NFA Projection</t>
    </r>
  </si>
  <si>
    <t>NFA</t>
  </si>
  <si>
    <t>NFATO (@Sales) (= sales/NFA)</t>
  </si>
  <si>
    <r>
      <rPr>
        <b/>
        <sz val="12"/>
        <color theme="1"/>
        <rFont val="Calibri"/>
        <family val="2"/>
      </rPr>
      <t>∆ OWC</t>
    </r>
    <r>
      <rPr>
        <b/>
        <sz val="12"/>
        <color theme="1"/>
        <rFont val="Calibri"/>
        <family val="2"/>
        <scheme val="minor"/>
      </rPr>
      <t xml:space="preserve"> Projection</t>
    </r>
  </si>
  <si>
    <t>OWC</t>
  </si>
  <si>
    <t>Accounts Receivable</t>
  </si>
  <si>
    <t>+ Inventory</t>
  </si>
  <si>
    <t>- Accounts Payable</t>
  </si>
  <si>
    <t>- Accrued expenses</t>
  </si>
  <si>
    <r>
      <rPr>
        <b/>
        <sz val="12"/>
        <color theme="1"/>
        <rFont val="Calibri"/>
        <family val="2"/>
      </rPr>
      <t>Purchases</t>
    </r>
    <r>
      <rPr>
        <b/>
        <sz val="12"/>
        <color theme="1"/>
        <rFont val="Calibri"/>
        <family val="2"/>
        <scheme val="minor"/>
      </rPr>
      <t xml:space="preserve"> Projection</t>
    </r>
  </si>
  <si>
    <t>+ Purchases</t>
  </si>
  <si>
    <t>= Ending inventory</t>
  </si>
  <si>
    <t>Free Cash Flow</t>
  </si>
  <si>
    <t>Net Operating Profit</t>
  </si>
  <si>
    <t>- Change in NfA</t>
  </si>
  <si>
    <t>- Change in OWC</t>
  </si>
  <si>
    <t>Free Cash Flow Projection</t>
  </si>
  <si>
    <t>2 - Use the same assumptions as in 2000 in order to compute the FCF of 2001, 2002 and 2003. Then, see if they follow a constant growth pattern.</t>
  </si>
  <si>
    <t>% growth Free Cash Flow</t>
  </si>
  <si>
    <t>Therefore we can apply the growing perpetuity formula.</t>
  </si>
  <si>
    <t>We notice a constant growth pattern as of 2002: from 2001 onwards, the cash flows grow by 5% every year.</t>
  </si>
  <si>
    <t>This formula will give us the present value of all cash flows at the end of the year preceding the first cash flow, i.e. the end of 2000.</t>
  </si>
  <si>
    <t>Residual value</t>
  </si>
  <si>
    <t>The present value of these cash flows is called the residual value.</t>
  </si>
  <si>
    <t>3 - Compute the present value of the cash flows from 1996 to 2000, at the end of 1995.</t>
  </si>
  <si>
    <t>4 - Compute the present value of all the cash flows starting in 2001, at the end of 1995.</t>
  </si>
  <si>
    <t>5 - Compute the value of the firm operations.</t>
  </si>
  <si>
    <t>Putting it all together</t>
  </si>
  <si>
    <t>PV (FCF 96 to 00)</t>
  </si>
  <si>
    <t>= Value of operations</t>
  </si>
  <si>
    <t>Value</t>
  </si>
  <si>
    <r>
      <t xml:space="preserve">Keith Clarkson, sole owner and president of the Clarkson Lumber Company, has received a number of informal inquiries from large, nationally-recognized building materials distributors about purchasing his company. Although Clarkson relishes operating his own business the would be interested if an attractive offer were received. Unfortunately, Mr. Clarkson is unsure how much his company is worth so he turns to you for guidance.
</t>
    </r>
    <r>
      <rPr>
        <b/>
        <sz val="12"/>
        <color theme="1"/>
        <rFont val="Calibri"/>
        <family val="2"/>
        <scheme val="minor"/>
      </rPr>
      <t xml:space="preserve">Your end goal is to value Clarkson Lumber operations at the beginning of 1996 </t>
    </r>
    <r>
      <rPr>
        <sz val="12"/>
        <color theme="1"/>
        <rFont val="Calibri"/>
        <family val="2"/>
        <scheme val="minor"/>
      </rPr>
      <t>(i.e. at the end of 1995) assuming the firm will obtain a credit line at Northwestern National Bank sufficiently large to take advantage of discounts on purchases for paying within 10 days of invoice, thus increasing operating profit margins.
With higher mark-ups and continued operating expense controls, Clarkson projects a steady operating profit margin of 6% by 2000. Margins and investment requirements will also stabilize in relation to sales growth. Relevant projection inputs are in the table below and the discount rate is 11.5%.
Note that the forecast ratios already include the benefit the of the 2% trade discounts.
For simplicity, use a tax rate of 35% throughout the projections.
Make whatever other reasonable assumptions are necessary to complete your analysis and explain the rationale for each.</t>
    </r>
  </si>
  <si>
    <t>CLARKSON LUMBER - Assignment 2 (optional)</t>
  </si>
  <si>
    <t>1 - Identify and value the non-operating assets of the firm as of 1995</t>
  </si>
  <si>
    <t>3 - What is Mr. Clarkson' equity interest worth?</t>
  </si>
  <si>
    <t>2 - List and value the debt items of the firm as of 1995</t>
  </si>
  <si>
    <t>Following what was done in assignment 1 (see the solution above in this file), and going back to Clarkson Lumber balance sheet:</t>
  </si>
  <si>
    <t>+ PV (FCF 01 to infinity)</t>
  </si>
</sst>
</file>

<file path=xl/styles.xml><?xml version="1.0" encoding="utf-8"?>
<styleSheet xmlns="http://schemas.openxmlformats.org/spreadsheetml/2006/main">
  <numFmts count="7">
    <numFmt numFmtId="43" formatCode="_-* #,##0.00\ _€_-;\-* #,##0.00\ _€_-;_-* &quot;-&quot;??\ _€_-;_-@_-"/>
    <numFmt numFmtId="164" formatCode="0.0%"/>
    <numFmt numFmtId="165" formatCode="0.000"/>
    <numFmt numFmtId="166" formatCode="0.0"/>
    <numFmt numFmtId="167" formatCode="&quot;$&quot;#,##0"/>
    <numFmt numFmtId="168" formatCode="_-* #,##0\ _€_-;\-* #,##0\ _€_-;_-* &quot;-&quot;??\ _€_-;_-@_-"/>
    <numFmt numFmtId="169" formatCode="_-* #,##0\ _€_-;\-* #,##0\ _€_-;_-* &quot;-&quot;?\ _€_-;_-@_-"/>
  </numFmts>
  <fonts count="15">
    <font>
      <sz val="11"/>
      <color theme="1"/>
      <name val="Calibri"/>
      <family val="2"/>
      <scheme val="minor"/>
    </font>
    <font>
      <b/>
      <sz val="14"/>
      <name val="Arial"/>
      <family val="2"/>
    </font>
    <font>
      <sz val="11"/>
      <color theme="1"/>
      <name val="Calibri"/>
      <family val="2"/>
      <scheme val="minor"/>
    </font>
    <font>
      <sz val="10"/>
      <name val="Times New Roman"/>
      <family val="1"/>
    </font>
    <font>
      <vertAlign val="superscript"/>
      <sz val="9"/>
      <name val="Arial"/>
      <family val="2"/>
    </font>
    <font>
      <sz val="10"/>
      <name val="Arial"/>
      <family val="2"/>
    </font>
    <font>
      <sz val="12"/>
      <name val="Calibri"/>
      <family val="2"/>
      <scheme val="minor"/>
    </font>
    <font>
      <sz val="12"/>
      <color theme="1"/>
      <name val="Calibri"/>
      <family val="2"/>
      <scheme val="minor"/>
    </font>
    <font>
      <b/>
      <sz val="12"/>
      <name val="Calibri"/>
      <family val="2"/>
      <scheme val="minor"/>
    </font>
    <font>
      <i/>
      <sz val="12"/>
      <name val="Calibri"/>
      <family val="2"/>
      <scheme val="minor"/>
    </font>
    <font>
      <b/>
      <sz val="14"/>
      <color theme="0"/>
      <name val="Calibri"/>
      <family val="2"/>
      <scheme val="minor"/>
    </font>
    <font>
      <b/>
      <sz val="12"/>
      <color theme="1"/>
      <name val="Calibri"/>
      <family val="2"/>
      <scheme val="minor"/>
    </font>
    <font>
      <i/>
      <sz val="12"/>
      <color theme="1"/>
      <name val="Calibri"/>
      <family val="2"/>
      <scheme val="minor"/>
    </font>
    <font>
      <b/>
      <sz val="12"/>
      <color theme="1"/>
      <name val="Calibri"/>
      <family val="2"/>
    </font>
    <font>
      <b/>
      <i/>
      <sz val="12"/>
      <color theme="1"/>
      <name val="Calibri"/>
      <family val="2"/>
      <scheme val="minor"/>
    </font>
  </fonts>
  <fills count="6">
    <fill>
      <patternFill patternType="none"/>
    </fill>
    <fill>
      <patternFill patternType="gray125"/>
    </fill>
    <fill>
      <patternFill patternType="solid">
        <fgColor indexed="22"/>
      </patternFill>
    </fill>
    <fill>
      <patternFill patternType="solid">
        <fgColor theme="0"/>
        <bgColor indexed="64"/>
      </patternFill>
    </fill>
    <fill>
      <patternFill patternType="solid">
        <fgColor theme="6"/>
        <bgColor indexed="64"/>
      </patternFill>
    </fill>
    <fill>
      <patternFill patternType="solid">
        <fgColor theme="6" tint="0.79998168889431442"/>
        <bgColor indexed="64"/>
      </patternFill>
    </fill>
  </fills>
  <borders count="8">
    <border>
      <left/>
      <right/>
      <top/>
      <bottom/>
      <diagonal/>
    </border>
    <border>
      <left/>
      <right style="mediumDashed">
        <color auto="1"/>
      </right>
      <top/>
      <bottom/>
      <diagonal/>
    </border>
    <border>
      <left/>
      <right/>
      <top/>
      <bottom style="thin">
        <color indexed="0"/>
      </bottom>
      <diagonal/>
    </border>
    <border>
      <left/>
      <right style="mediumDashed">
        <color auto="1"/>
      </right>
      <top/>
      <bottom style="thin">
        <color indexed="0"/>
      </bottom>
      <diagonal/>
    </border>
    <border>
      <left/>
      <right/>
      <top/>
      <bottom style="thin">
        <color auto="1"/>
      </bottom>
      <diagonal/>
    </border>
    <border>
      <left/>
      <right/>
      <top style="thin">
        <color auto="1"/>
      </top>
      <bottom style="double">
        <color auto="1"/>
      </bottom>
      <diagonal/>
    </border>
    <border>
      <left/>
      <right/>
      <top/>
      <bottom style="thin">
        <color indexed="64"/>
      </bottom>
      <diagonal/>
    </border>
    <border>
      <left/>
      <right style="mediumDashed">
        <color auto="1"/>
      </right>
      <top/>
      <bottom style="thin">
        <color indexed="64"/>
      </bottom>
      <diagonal/>
    </border>
  </borders>
  <cellStyleXfs count="7">
    <xf numFmtId="0" fontId="0" fillId="0" borderId="0"/>
    <xf numFmtId="164" fontId="1" fillId="0" borderId="0" applyFont="0" applyFill="0" applyBorder="0" applyAlignment="0" applyProtection="0"/>
    <xf numFmtId="166" fontId="1" fillId="2" borderId="0" applyFont="0" applyFill="0" applyBorder="0" applyAlignment="0" applyProtection="0"/>
    <xf numFmtId="10" fontId="1" fillId="2" borderId="0" applyNumberFormat="0" applyFont="0" applyFill="0" applyBorder="0" applyProtection="0"/>
    <xf numFmtId="9" fontId="2" fillId="0" borderId="0" applyFont="0" applyFill="0" applyBorder="0" applyAlignment="0" applyProtection="0"/>
    <xf numFmtId="0" fontId="3" fillId="0" borderId="0"/>
    <xf numFmtId="43" fontId="2" fillId="0" borderId="0" applyFont="0" applyFill="0" applyBorder="0" applyAlignment="0" applyProtection="0"/>
  </cellStyleXfs>
  <cellXfs count="89">
    <xf numFmtId="0" fontId="0" fillId="0" borderId="0" xfId="0"/>
    <xf numFmtId="0" fontId="3" fillId="0" borderId="0" xfId="5"/>
    <xf numFmtId="0" fontId="3" fillId="0" borderId="4" xfId="5" applyBorder="1"/>
    <xf numFmtId="0" fontId="3" fillId="0" borderId="4" xfId="5" applyBorder="1" applyAlignment="1">
      <alignment horizontal="right" wrapText="1"/>
    </xf>
    <xf numFmtId="167" fontId="3" fillId="0" borderId="0" xfId="5" applyNumberFormat="1"/>
    <xf numFmtId="0" fontId="4" fillId="0" borderId="0" xfId="5" applyFont="1"/>
    <xf numFmtId="3" fontId="3" fillId="0" borderId="0" xfId="5" applyNumberFormat="1"/>
    <xf numFmtId="3" fontId="3" fillId="0" borderId="4" xfId="5" applyNumberFormat="1" applyBorder="1"/>
    <xf numFmtId="167" fontId="3" fillId="0" borderId="5" xfId="5" applyNumberFormat="1" applyBorder="1"/>
    <xf numFmtId="0" fontId="3" fillId="0" borderId="5" xfId="5" applyBorder="1"/>
    <xf numFmtId="0" fontId="3" fillId="0" borderId="0" xfId="5" applyBorder="1"/>
    <xf numFmtId="167" fontId="3" fillId="0" borderId="0" xfId="5" applyNumberFormat="1" applyBorder="1"/>
    <xf numFmtId="0" fontId="3" fillId="0" borderId="0" xfId="5" applyBorder="1" applyAlignment="1">
      <alignment horizontal="right" wrapText="1"/>
    </xf>
    <xf numFmtId="3" fontId="3" fillId="0" borderId="0" xfId="5" applyNumberFormat="1" applyBorder="1"/>
    <xf numFmtId="3" fontId="3" fillId="0" borderId="0" xfId="5" applyNumberFormat="1" applyAlignment="1">
      <alignment horizontal="right"/>
    </xf>
    <xf numFmtId="167" fontId="3" fillId="0" borderId="4" xfId="5" applyNumberFormat="1" applyBorder="1"/>
    <xf numFmtId="3" fontId="3" fillId="0" borderId="4" xfId="5" applyNumberFormat="1" applyBorder="1" applyAlignment="1">
      <alignment horizontal="right"/>
    </xf>
    <xf numFmtId="0" fontId="5" fillId="0" borderId="0" xfId="5" applyFont="1"/>
    <xf numFmtId="0" fontId="6" fillId="3" borderId="0" xfId="0" applyFont="1" applyFill="1" applyAlignment="1">
      <alignment vertical="center"/>
    </xf>
    <xf numFmtId="0" fontId="6" fillId="3" borderId="1" xfId="0" applyFont="1" applyFill="1" applyBorder="1" applyAlignment="1">
      <alignment vertical="center"/>
    </xf>
    <xf numFmtId="0" fontId="7" fillId="3" borderId="0" xfId="0" applyFont="1" applyFill="1" applyAlignment="1">
      <alignment vertical="center"/>
    </xf>
    <xf numFmtId="0" fontId="8" fillId="3" borderId="2" xfId="0" applyFont="1" applyFill="1" applyBorder="1" applyAlignment="1">
      <alignment vertical="center"/>
    </xf>
    <xf numFmtId="0" fontId="6" fillId="3" borderId="3" xfId="0" applyFont="1" applyFill="1" applyBorder="1" applyAlignment="1">
      <alignment horizontal="right" vertical="center"/>
    </xf>
    <xf numFmtId="0" fontId="9" fillId="3" borderId="2" xfId="0" applyFont="1" applyFill="1" applyBorder="1" applyAlignment="1">
      <alignment vertical="center"/>
    </xf>
    <xf numFmtId="0" fontId="9" fillId="3" borderId="4" xfId="0" applyFont="1" applyFill="1" applyBorder="1" applyAlignment="1">
      <alignment vertical="center"/>
    </xf>
    <xf numFmtId="0" fontId="6" fillId="3" borderId="0" xfId="0" applyFont="1" applyFill="1" applyBorder="1" applyAlignment="1">
      <alignment vertical="center"/>
    </xf>
    <xf numFmtId="3" fontId="6" fillId="3" borderId="0" xfId="0" applyNumberFormat="1" applyFont="1" applyFill="1" applyAlignment="1">
      <alignment vertical="center"/>
    </xf>
    <xf numFmtId="164" fontId="6" fillId="3" borderId="1" xfId="1" applyFont="1" applyFill="1" applyBorder="1" applyAlignment="1">
      <alignment vertical="center"/>
    </xf>
    <xf numFmtId="164" fontId="6" fillId="3" borderId="0" xfId="1" applyFont="1" applyFill="1" applyBorder="1" applyAlignment="1">
      <alignment vertical="center"/>
    </xf>
    <xf numFmtId="9" fontId="6" fillId="3" borderId="0" xfId="0" applyNumberFormat="1" applyFont="1" applyFill="1" applyAlignment="1">
      <alignment vertical="center"/>
    </xf>
    <xf numFmtId="9" fontId="6" fillId="3" borderId="0" xfId="0" applyNumberFormat="1" applyFont="1" applyFill="1" applyBorder="1" applyAlignment="1">
      <alignment vertical="center"/>
    </xf>
    <xf numFmtId="164" fontId="6" fillId="3" borderId="1" xfId="0" applyNumberFormat="1" applyFont="1" applyFill="1" applyBorder="1" applyAlignment="1">
      <alignment vertical="center"/>
    </xf>
    <xf numFmtId="164" fontId="6" fillId="3" borderId="0" xfId="4" applyNumberFormat="1" applyFont="1" applyFill="1" applyAlignment="1">
      <alignment vertical="center"/>
    </xf>
    <xf numFmtId="164" fontId="6" fillId="3" borderId="0" xfId="4" applyNumberFormat="1" applyFont="1" applyFill="1" applyBorder="1" applyAlignment="1">
      <alignment vertical="center"/>
    </xf>
    <xf numFmtId="164" fontId="6" fillId="3" borderId="0" xfId="0" applyNumberFormat="1" applyFont="1" applyFill="1" applyBorder="1" applyAlignment="1">
      <alignment vertical="center"/>
    </xf>
    <xf numFmtId="165" fontId="6" fillId="3" borderId="0" xfId="0" applyNumberFormat="1" applyFont="1" applyFill="1" applyAlignment="1">
      <alignment vertical="center"/>
    </xf>
    <xf numFmtId="9" fontId="6" fillId="3" borderId="0" xfId="4" applyFont="1" applyFill="1" applyAlignment="1">
      <alignment vertical="center"/>
    </xf>
    <xf numFmtId="9" fontId="6" fillId="3" borderId="0" xfId="4" applyFont="1" applyFill="1" applyBorder="1" applyAlignment="1">
      <alignment vertical="center"/>
    </xf>
    <xf numFmtId="166" fontId="6" fillId="3" borderId="1" xfId="2" applyFont="1" applyFill="1" applyBorder="1" applyAlignment="1">
      <alignment vertical="center"/>
    </xf>
    <xf numFmtId="166" fontId="6" fillId="3" borderId="0" xfId="2" applyFont="1" applyFill="1" applyBorder="1" applyAlignment="1">
      <alignment vertical="center"/>
    </xf>
    <xf numFmtId="2" fontId="6" fillId="3" borderId="0" xfId="0" applyNumberFormat="1" applyFont="1" applyFill="1" applyBorder="1" applyAlignment="1">
      <alignment vertical="center"/>
    </xf>
    <xf numFmtId="166" fontId="6" fillId="3" borderId="1" xfId="0" applyNumberFormat="1" applyFont="1" applyFill="1" applyBorder="1" applyAlignment="1">
      <alignment vertical="center"/>
    </xf>
    <xf numFmtId="1" fontId="6" fillId="3" borderId="0" xfId="0" applyNumberFormat="1" applyFont="1" applyFill="1" applyAlignment="1">
      <alignment vertical="center"/>
    </xf>
    <xf numFmtId="1" fontId="6" fillId="3" borderId="0" xfId="0" applyNumberFormat="1" applyFont="1" applyFill="1" applyBorder="1" applyAlignment="1">
      <alignment vertical="center"/>
    </xf>
    <xf numFmtId="0" fontId="6" fillId="3" borderId="0" xfId="3" applyNumberFormat="1" applyFont="1" applyFill="1" applyBorder="1" applyAlignment="1">
      <alignment vertical="center"/>
    </xf>
    <xf numFmtId="10" fontId="6" fillId="3" borderId="1" xfId="0" applyNumberFormat="1" applyFont="1" applyFill="1" applyBorder="1" applyAlignment="1">
      <alignment vertical="center"/>
    </xf>
    <xf numFmtId="10" fontId="6" fillId="3" borderId="0" xfId="0" applyNumberFormat="1" applyFont="1" applyFill="1" applyAlignment="1">
      <alignment vertical="center"/>
    </xf>
    <xf numFmtId="10" fontId="6" fillId="3" borderId="0" xfId="0" applyNumberFormat="1" applyFont="1" applyFill="1" applyBorder="1" applyAlignment="1">
      <alignment vertical="center"/>
    </xf>
    <xf numFmtId="164" fontId="6" fillId="3" borderId="0" xfId="0" applyNumberFormat="1" applyFont="1" applyFill="1" applyAlignment="1">
      <alignment vertical="center"/>
    </xf>
    <xf numFmtId="0" fontId="10" fillId="4" borderId="0" xfId="0" applyFont="1" applyFill="1" applyAlignment="1">
      <alignment vertical="center"/>
    </xf>
    <xf numFmtId="0" fontId="7" fillId="3" borderId="0" xfId="0" applyFont="1" applyFill="1" applyAlignment="1">
      <alignment horizontal="left" vertical="top" wrapText="1"/>
    </xf>
    <xf numFmtId="0" fontId="7" fillId="3" borderId="0" xfId="0" quotePrefix="1" applyFont="1" applyFill="1" applyAlignment="1">
      <alignment vertical="center"/>
    </xf>
    <xf numFmtId="0" fontId="11" fillId="3" borderId="0" xfId="0" quotePrefix="1" applyFont="1" applyFill="1" applyAlignment="1">
      <alignment vertical="center"/>
    </xf>
    <xf numFmtId="0" fontId="11" fillId="3" borderId="0" xfId="0" applyFont="1" applyFill="1" applyAlignment="1">
      <alignment vertical="center"/>
    </xf>
    <xf numFmtId="0" fontId="7" fillId="3" borderId="1" xfId="0" applyFont="1" applyFill="1" applyBorder="1" applyAlignment="1">
      <alignment vertical="center"/>
    </xf>
    <xf numFmtId="168" fontId="7" fillId="3" borderId="0" xfId="6" applyNumberFormat="1" applyFont="1" applyFill="1" applyAlignment="1">
      <alignment vertical="center"/>
    </xf>
    <xf numFmtId="0" fontId="12" fillId="3" borderId="0" xfId="0" quotePrefix="1" applyFont="1" applyFill="1" applyAlignment="1">
      <alignment vertical="center"/>
    </xf>
    <xf numFmtId="0" fontId="12" fillId="3" borderId="1" xfId="0" applyFont="1" applyFill="1" applyBorder="1" applyAlignment="1">
      <alignment vertical="center"/>
    </xf>
    <xf numFmtId="168" fontId="12" fillId="3" borderId="0" xfId="6" applyNumberFormat="1" applyFont="1" applyFill="1" applyAlignment="1">
      <alignment vertical="center"/>
    </xf>
    <xf numFmtId="0" fontId="12" fillId="3" borderId="0" xfId="0" applyFont="1" applyFill="1" applyAlignment="1">
      <alignment vertical="center"/>
    </xf>
    <xf numFmtId="0" fontId="11" fillId="3" borderId="1" xfId="0" applyFont="1" applyFill="1" applyBorder="1" applyAlignment="1">
      <alignment vertical="center"/>
    </xf>
    <xf numFmtId="168" fontId="11" fillId="3" borderId="0" xfId="6" applyNumberFormat="1" applyFont="1" applyFill="1" applyAlignment="1">
      <alignment vertical="center"/>
    </xf>
    <xf numFmtId="0" fontId="11" fillId="3" borderId="6" xfId="0" applyFont="1" applyFill="1" applyBorder="1" applyAlignment="1">
      <alignment vertical="center"/>
    </xf>
    <xf numFmtId="168" fontId="11" fillId="3" borderId="7" xfId="6" applyNumberFormat="1" applyFont="1" applyFill="1" applyBorder="1" applyAlignment="1">
      <alignment vertical="center"/>
    </xf>
    <xf numFmtId="168" fontId="11" fillId="3" borderId="6" xfId="6" applyNumberFormat="1" applyFont="1" applyFill="1" applyBorder="1" applyAlignment="1">
      <alignment vertical="center"/>
    </xf>
    <xf numFmtId="0" fontId="11" fillId="3" borderId="0" xfId="0" applyFont="1" applyFill="1" applyBorder="1" applyAlignment="1">
      <alignment vertical="center"/>
    </xf>
    <xf numFmtId="169" fontId="7" fillId="3" borderId="0" xfId="0" applyNumberFormat="1" applyFont="1" applyFill="1" applyAlignment="1">
      <alignment vertical="center"/>
    </xf>
    <xf numFmtId="168" fontId="11" fillId="3" borderId="0" xfId="6" applyNumberFormat="1" applyFont="1" applyFill="1" applyBorder="1" applyAlignment="1">
      <alignment vertical="center"/>
    </xf>
    <xf numFmtId="0" fontId="7" fillId="3" borderId="0" xfId="0" applyFont="1" applyFill="1" applyBorder="1" applyAlignment="1">
      <alignment vertical="center"/>
    </xf>
    <xf numFmtId="169" fontId="11" fillId="3" borderId="0" xfId="0" applyNumberFormat="1" applyFont="1" applyFill="1" applyAlignment="1">
      <alignment vertical="center"/>
    </xf>
    <xf numFmtId="168" fontId="7" fillId="3" borderId="0" xfId="6" applyNumberFormat="1" applyFont="1" applyFill="1" applyBorder="1" applyAlignment="1">
      <alignment vertical="center"/>
    </xf>
    <xf numFmtId="0" fontId="7" fillId="3" borderId="0" xfId="0" quotePrefix="1" applyFont="1" applyFill="1" applyBorder="1" applyAlignment="1">
      <alignment vertical="center"/>
    </xf>
    <xf numFmtId="168" fontId="7" fillId="3" borderId="1" xfId="6" applyNumberFormat="1" applyFont="1" applyFill="1" applyBorder="1" applyAlignment="1">
      <alignment vertical="center"/>
    </xf>
    <xf numFmtId="0" fontId="11" fillId="3" borderId="0" xfId="0" quotePrefix="1" applyFont="1" applyFill="1" applyBorder="1" applyAlignment="1">
      <alignment vertical="center"/>
    </xf>
    <xf numFmtId="168" fontId="11" fillId="3" borderId="1" xfId="6" applyNumberFormat="1" applyFont="1" applyFill="1" applyBorder="1" applyAlignment="1">
      <alignment vertical="center"/>
    </xf>
    <xf numFmtId="0" fontId="13" fillId="3" borderId="6" xfId="0" applyFont="1" applyFill="1" applyBorder="1" applyAlignment="1">
      <alignment vertical="center"/>
    </xf>
    <xf numFmtId="168" fontId="7" fillId="3" borderId="0" xfId="0" applyNumberFormat="1" applyFont="1" applyFill="1" applyAlignment="1">
      <alignment vertical="center"/>
    </xf>
    <xf numFmtId="168" fontId="11" fillId="3" borderId="0" xfId="0" applyNumberFormat="1" applyFont="1" applyFill="1" applyAlignment="1">
      <alignment vertical="center"/>
    </xf>
    <xf numFmtId="0" fontId="7" fillId="5" borderId="0" xfId="0" applyFont="1" applyFill="1" applyAlignment="1">
      <alignment vertical="center"/>
    </xf>
    <xf numFmtId="0" fontId="7" fillId="5" borderId="0" xfId="0" applyFont="1" applyFill="1"/>
    <xf numFmtId="0" fontId="9" fillId="3" borderId="6" xfId="0" applyFont="1" applyFill="1" applyBorder="1" applyAlignment="1">
      <alignment vertical="center"/>
    </xf>
    <xf numFmtId="9" fontId="11" fillId="3" borderId="0" xfId="4" applyFont="1" applyFill="1" applyAlignment="1">
      <alignment vertical="center"/>
    </xf>
    <xf numFmtId="10" fontId="11" fillId="3" borderId="0" xfId="4" applyNumberFormat="1" applyFont="1" applyFill="1" applyAlignment="1">
      <alignment vertical="center"/>
    </xf>
    <xf numFmtId="1" fontId="11" fillId="3" borderId="0" xfId="0" applyNumberFormat="1" applyFont="1" applyFill="1" applyAlignment="1">
      <alignment vertical="center"/>
    </xf>
    <xf numFmtId="0" fontId="11" fillId="3" borderId="6" xfId="0" applyFont="1" applyFill="1" applyBorder="1" applyAlignment="1">
      <alignment horizontal="center" vertical="center"/>
    </xf>
    <xf numFmtId="168" fontId="11" fillId="3" borderId="0" xfId="6" applyNumberFormat="1" applyFont="1" applyFill="1" applyAlignment="1">
      <alignment horizontal="center" vertical="center"/>
    </xf>
    <xf numFmtId="0" fontId="10" fillId="3" borderId="0" xfId="0" applyFont="1" applyFill="1" applyAlignment="1">
      <alignment vertical="center"/>
    </xf>
    <xf numFmtId="0" fontId="14" fillId="5" borderId="0" xfId="0" applyFont="1" applyFill="1" applyAlignment="1">
      <alignment horizontal="center" vertical="center"/>
    </xf>
    <xf numFmtId="0" fontId="7" fillId="3" borderId="0" xfId="0" applyFont="1" applyFill="1" applyAlignment="1">
      <alignment horizontal="left" vertical="top" wrapText="1"/>
    </xf>
  </cellXfs>
  <cellStyles count="7">
    <cellStyle name="Fixed1" xfId="2"/>
    <cellStyle name="Milliers" xfId="6" builtinId="3"/>
    <cellStyle name="Normal" xfId="0" builtinId="0"/>
    <cellStyle name="Normal 2" xfId="5"/>
    <cellStyle name="Percent1" xfId="1"/>
    <cellStyle name="Pourcentage" xfId="4" builtinId="5"/>
    <cellStyle name="Shade"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larkson-3.solution%20201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ssume"/>
      <sheetName val="Data"/>
      <sheetName val="SimplifiedData"/>
      <sheetName val="LoanAnal"/>
      <sheetName val="Ratios"/>
      <sheetName val="Projection Assumptions"/>
      <sheetName val="My Valuation"/>
      <sheetName val="My Valuation (2)"/>
      <sheetName val="Valuation w discounts"/>
      <sheetName val="Valuation no discounts"/>
    </sheetNames>
    <sheetDataSet>
      <sheetData sheetId="0" refreshError="1">
        <row r="4">
          <cell r="B4">
            <v>1995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5"/>
  <sheetViews>
    <sheetView workbookViewId="0">
      <selection activeCell="C30" sqref="C30:D30"/>
    </sheetView>
  </sheetViews>
  <sheetFormatPr baseColWidth="10" defaultColWidth="8.85546875" defaultRowHeight="12.75"/>
  <cols>
    <col min="1" max="1" width="3.85546875" style="1" customWidth="1"/>
    <col min="2" max="2" width="22.28515625" style="1" customWidth="1"/>
    <col min="3" max="6" width="8.7109375" style="1" customWidth="1"/>
    <col min="7" max="7" width="3.7109375" style="1" customWidth="1"/>
    <col min="8" max="256" width="8.85546875" style="1"/>
    <col min="257" max="257" width="3.85546875" style="1" customWidth="1"/>
    <col min="258" max="258" width="22.28515625" style="1" customWidth="1"/>
    <col min="259" max="262" width="8.7109375" style="1" customWidth="1"/>
    <col min="263" max="263" width="3.7109375" style="1" customWidth="1"/>
    <col min="264" max="512" width="8.85546875" style="1"/>
    <col min="513" max="513" width="3.85546875" style="1" customWidth="1"/>
    <col min="514" max="514" width="22.28515625" style="1" customWidth="1"/>
    <col min="515" max="518" width="8.7109375" style="1" customWidth="1"/>
    <col min="519" max="519" width="3.7109375" style="1" customWidth="1"/>
    <col min="520" max="768" width="8.85546875" style="1"/>
    <col min="769" max="769" width="3.85546875" style="1" customWidth="1"/>
    <col min="770" max="770" width="22.28515625" style="1" customWidth="1"/>
    <col min="771" max="774" width="8.7109375" style="1" customWidth="1"/>
    <col min="775" max="775" width="3.7109375" style="1" customWidth="1"/>
    <col min="776" max="1024" width="8.85546875" style="1"/>
    <col min="1025" max="1025" width="3.85546875" style="1" customWidth="1"/>
    <col min="1026" max="1026" width="22.28515625" style="1" customWidth="1"/>
    <col min="1027" max="1030" width="8.7109375" style="1" customWidth="1"/>
    <col min="1031" max="1031" width="3.7109375" style="1" customWidth="1"/>
    <col min="1032" max="1280" width="8.85546875" style="1"/>
    <col min="1281" max="1281" width="3.85546875" style="1" customWidth="1"/>
    <col min="1282" max="1282" width="22.28515625" style="1" customWidth="1"/>
    <col min="1283" max="1286" width="8.7109375" style="1" customWidth="1"/>
    <col min="1287" max="1287" width="3.7109375" style="1" customWidth="1"/>
    <col min="1288" max="1536" width="8.85546875" style="1"/>
    <col min="1537" max="1537" width="3.85546875" style="1" customWidth="1"/>
    <col min="1538" max="1538" width="22.28515625" style="1" customWidth="1"/>
    <col min="1539" max="1542" width="8.7109375" style="1" customWidth="1"/>
    <col min="1543" max="1543" width="3.7109375" style="1" customWidth="1"/>
    <col min="1544" max="1792" width="8.85546875" style="1"/>
    <col min="1793" max="1793" width="3.85546875" style="1" customWidth="1"/>
    <col min="1794" max="1794" width="22.28515625" style="1" customWidth="1"/>
    <col min="1795" max="1798" width="8.7109375" style="1" customWidth="1"/>
    <col min="1799" max="1799" width="3.7109375" style="1" customWidth="1"/>
    <col min="1800" max="2048" width="8.85546875" style="1"/>
    <col min="2049" max="2049" width="3.85546875" style="1" customWidth="1"/>
    <col min="2050" max="2050" width="22.28515625" style="1" customWidth="1"/>
    <col min="2051" max="2054" width="8.7109375" style="1" customWidth="1"/>
    <col min="2055" max="2055" width="3.7109375" style="1" customWidth="1"/>
    <col min="2056" max="2304" width="8.85546875" style="1"/>
    <col min="2305" max="2305" width="3.85546875" style="1" customWidth="1"/>
    <col min="2306" max="2306" width="22.28515625" style="1" customWidth="1"/>
    <col min="2307" max="2310" width="8.7109375" style="1" customWidth="1"/>
    <col min="2311" max="2311" width="3.7109375" style="1" customWidth="1"/>
    <col min="2312" max="2560" width="8.85546875" style="1"/>
    <col min="2561" max="2561" width="3.85546875" style="1" customWidth="1"/>
    <col min="2562" max="2562" width="22.28515625" style="1" customWidth="1"/>
    <col min="2563" max="2566" width="8.7109375" style="1" customWidth="1"/>
    <col min="2567" max="2567" width="3.7109375" style="1" customWidth="1"/>
    <col min="2568" max="2816" width="8.85546875" style="1"/>
    <col min="2817" max="2817" width="3.85546875" style="1" customWidth="1"/>
    <col min="2818" max="2818" width="22.28515625" style="1" customWidth="1"/>
    <col min="2819" max="2822" width="8.7109375" style="1" customWidth="1"/>
    <col min="2823" max="2823" width="3.7109375" style="1" customWidth="1"/>
    <col min="2824" max="3072" width="8.85546875" style="1"/>
    <col min="3073" max="3073" width="3.85546875" style="1" customWidth="1"/>
    <col min="3074" max="3074" width="22.28515625" style="1" customWidth="1"/>
    <col min="3075" max="3078" width="8.7109375" style="1" customWidth="1"/>
    <col min="3079" max="3079" width="3.7109375" style="1" customWidth="1"/>
    <col min="3080" max="3328" width="8.85546875" style="1"/>
    <col min="3329" max="3329" width="3.85546875" style="1" customWidth="1"/>
    <col min="3330" max="3330" width="22.28515625" style="1" customWidth="1"/>
    <col min="3331" max="3334" width="8.7109375" style="1" customWidth="1"/>
    <col min="3335" max="3335" width="3.7109375" style="1" customWidth="1"/>
    <col min="3336" max="3584" width="8.85546875" style="1"/>
    <col min="3585" max="3585" width="3.85546875" style="1" customWidth="1"/>
    <col min="3586" max="3586" width="22.28515625" style="1" customWidth="1"/>
    <col min="3587" max="3590" width="8.7109375" style="1" customWidth="1"/>
    <col min="3591" max="3591" width="3.7109375" style="1" customWidth="1"/>
    <col min="3592" max="3840" width="8.85546875" style="1"/>
    <col min="3841" max="3841" width="3.85546875" style="1" customWidth="1"/>
    <col min="3842" max="3842" width="22.28515625" style="1" customWidth="1"/>
    <col min="3843" max="3846" width="8.7109375" style="1" customWidth="1"/>
    <col min="3847" max="3847" width="3.7109375" style="1" customWidth="1"/>
    <col min="3848" max="4096" width="8.85546875" style="1"/>
    <col min="4097" max="4097" width="3.85546875" style="1" customWidth="1"/>
    <col min="4098" max="4098" width="22.28515625" style="1" customWidth="1"/>
    <col min="4099" max="4102" width="8.7109375" style="1" customWidth="1"/>
    <col min="4103" max="4103" width="3.7109375" style="1" customWidth="1"/>
    <col min="4104" max="4352" width="8.85546875" style="1"/>
    <col min="4353" max="4353" width="3.85546875" style="1" customWidth="1"/>
    <col min="4354" max="4354" width="22.28515625" style="1" customWidth="1"/>
    <col min="4355" max="4358" width="8.7109375" style="1" customWidth="1"/>
    <col min="4359" max="4359" width="3.7109375" style="1" customWidth="1"/>
    <col min="4360" max="4608" width="8.85546875" style="1"/>
    <col min="4609" max="4609" width="3.85546875" style="1" customWidth="1"/>
    <col min="4610" max="4610" width="22.28515625" style="1" customWidth="1"/>
    <col min="4611" max="4614" width="8.7109375" style="1" customWidth="1"/>
    <col min="4615" max="4615" width="3.7109375" style="1" customWidth="1"/>
    <col min="4616" max="4864" width="8.85546875" style="1"/>
    <col min="4865" max="4865" width="3.85546875" style="1" customWidth="1"/>
    <col min="4866" max="4866" width="22.28515625" style="1" customWidth="1"/>
    <col min="4867" max="4870" width="8.7109375" style="1" customWidth="1"/>
    <col min="4871" max="4871" width="3.7109375" style="1" customWidth="1"/>
    <col min="4872" max="5120" width="8.85546875" style="1"/>
    <col min="5121" max="5121" width="3.85546875" style="1" customWidth="1"/>
    <col min="5122" max="5122" width="22.28515625" style="1" customWidth="1"/>
    <col min="5123" max="5126" width="8.7109375" style="1" customWidth="1"/>
    <col min="5127" max="5127" width="3.7109375" style="1" customWidth="1"/>
    <col min="5128" max="5376" width="8.85546875" style="1"/>
    <col min="5377" max="5377" width="3.85546875" style="1" customWidth="1"/>
    <col min="5378" max="5378" width="22.28515625" style="1" customWidth="1"/>
    <col min="5379" max="5382" width="8.7109375" style="1" customWidth="1"/>
    <col min="5383" max="5383" width="3.7109375" style="1" customWidth="1"/>
    <col min="5384" max="5632" width="8.85546875" style="1"/>
    <col min="5633" max="5633" width="3.85546875" style="1" customWidth="1"/>
    <col min="5634" max="5634" width="22.28515625" style="1" customWidth="1"/>
    <col min="5635" max="5638" width="8.7109375" style="1" customWidth="1"/>
    <col min="5639" max="5639" width="3.7109375" style="1" customWidth="1"/>
    <col min="5640" max="5888" width="8.85546875" style="1"/>
    <col min="5889" max="5889" width="3.85546875" style="1" customWidth="1"/>
    <col min="5890" max="5890" width="22.28515625" style="1" customWidth="1"/>
    <col min="5891" max="5894" width="8.7109375" style="1" customWidth="1"/>
    <col min="5895" max="5895" width="3.7109375" style="1" customWidth="1"/>
    <col min="5896" max="6144" width="8.85546875" style="1"/>
    <col min="6145" max="6145" width="3.85546875" style="1" customWidth="1"/>
    <col min="6146" max="6146" width="22.28515625" style="1" customWidth="1"/>
    <col min="6147" max="6150" width="8.7109375" style="1" customWidth="1"/>
    <col min="6151" max="6151" width="3.7109375" style="1" customWidth="1"/>
    <col min="6152" max="6400" width="8.85546875" style="1"/>
    <col min="6401" max="6401" width="3.85546875" style="1" customWidth="1"/>
    <col min="6402" max="6402" width="22.28515625" style="1" customWidth="1"/>
    <col min="6403" max="6406" width="8.7109375" style="1" customWidth="1"/>
    <col min="6407" max="6407" width="3.7109375" style="1" customWidth="1"/>
    <col min="6408" max="6656" width="8.85546875" style="1"/>
    <col min="6657" max="6657" width="3.85546875" style="1" customWidth="1"/>
    <col min="6658" max="6658" width="22.28515625" style="1" customWidth="1"/>
    <col min="6659" max="6662" width="8.7109375" style="1" customWidth="1"/>
    <col min="6663" max="6663" width="3.7109375" style="1" customWidth="1"/>
    <col min="6664" max="6912" width="8.85546875" style="1"/>
    <col min="6913" max="6913" width="3.85546875" style="1" customWidth="1"/>
    <col min="6914" max="6914" width="22.28515625" style="1" customWidth="1"/>
    <col min="6915" max="6918" width="8.7109375" style="1" customWidth="1"/>
    <col min="6919" max="6919" width="3.7109375" style="1" customWidth="1"/>
    <col min="6920" max="7168" width="8.85546875" style="1"/>
    <col min="7169" max="7169" width="3.85546875" style="1" customWidth="1"/>
    <col min="7170" max="7170" width="22.28515625" style="1" customWidth="1"/>
    <col min="7171" max="7174" width="8.7109375" style="1" customWidth="1"/>
    <col min="7175" max="7175" width="3.7109375" style="1" customWidth="1"/>
    <col min="7176" max="7424" width="8.85546875" style="1"/>
    <col min="7425" max="7425" width="3.85546875" style="1" customWidth="1"/>
    <col min="7426" max="7426" width="22.28515625" style="1" customWidth="1"/>
    <col min="7427" max="7430" width="8.7109375" style="1" customWidth="1"/>
    <col min="7431" max="7431" width="3.7109375" style="1" customWidth="1"/>
    <col min="7432" max="7680" width="8.85546875" style="1"/>
    <col min="7681" max="7681" width="3.85546875" style="1" customWidth="1"/>
    <col min="7682" max="7682" width="22.28515625" style="1" customWidth="1"/>
    <col min="7683" max="7686" width="8.7109375" style="1" customWidth="1"/>
    <col min="7687" max="7687" width="3.7109375" style="1" customWidth="1"/>
    <col min="7688" max="7936" width="8.85546875" style="1"/>
    <col min="7937" max="7937" width="3.85546875" style="1" customWidth="1"/>
    <col min="7938" max="7938" width="22.28515625" style="1" customWidth="1"/>
    <col min="7939" max="7942" width="8.7109375" style="1" customWidth="1"/>
    <col min="7943" max="7943" width="3.7109375" style="1" customWidth="1"/>
    <col min="7944" max="8192" width="8.85546875" style="1"/>
    <col min="8193" max="8193" width="3.85546875" style="1" customWidth="1"/>
    <col min="8194" max="8194" width="22.28515625" style="1" customWidth="1"/>
    <col min="8195" max="8198" width="8.7109375" style="1" customWidth="1"/>
    <col min="8199" max="8199" width="3.7109375" style="1" customWidth="1"/>
    <col min="8200" max="8448" width="8.85546875" style="1"/>
    <col min="8449" max="8449" width="3.85546875" style="1" customWidth="1"/>
    <col min="8450" max="8450" width="22.28515625" style="1" customWidth="1"/>
    <col min="8451" max="8454" width="8.7109375" style="1" customWidth="1"/>
    <col min="8455" max="8455" width="3.7109375" style="1" customWidth="1"/>
    <col min="8456" max="8704" width="8.85546875" style="1"/>
    <col min="8705" max="8705" width="3.85546875" style="1" customWidth="1"/>
    <col min="8706" max="8706" width="22.28515625" style="1" customWidth="1"/>
    <col min="8707" max="8710" width="8.7109375" style="1" customWidth="1"/>
    <col min="8711" max="8711" width="3.7109375" style="1" customWidth="1"/>
    <col min="8712" max="8960" width="8.85546875" style="1"/>
    <col min="8961" max="8961" width="3.85546875" style="1" customWidth="1"/>
    <col min="8962" max="8962" width="22.28515625" style="1" customWidth="1"/>
    <col min="8963" max="8966" width="8.7109375" style="1" customWidth="1"/>
    <col min="8967" max="8967" width="3.7109375" style="1" customWidth="1"/>
    <col min="8968" max="9216" width="8.85546875" style="1"/>
    <col min="9217" max="9217" width="3.85546875" style="1" customWidth="1"/>
    <col min="9218" max="9218" width="22.28515625" style="1" customWidth="1"/>
    <col min="9219" max="9222" width="8.7109375" style="1" customWidth="1"/>
    <col min="9223" max="9223" width="3.7109375" style="1" customWidth="1"/>
    <col min="9224" max="9472" width="8.85546875" style="1"/>
    <col min="9473" max="9473" width="3.85546875" style="1" customWidth="1"/>
    <col min="9474" max="9474" width="22.28515625" style="1" customWidth="1"/>
    <col min="9475" max="9478" width="8.7109375" style="1" customWidth="1"/>
    <col min="9479" max="9479" width="3.7109375" style="1" customWidth="1"/>
    <col min="9480" max="9728" width="8.85546875" style="1"/>
    <col min="9729" max="9729" width="3.85546875" style="1" customWidth="1"/>
    <col min="9730" max="9730" width="22.28515625" style="1" customWidth="1"/>
    <col min="9731" max="9734" width="8.7109375" style="1" customWidth="1"/>
    <col min="9735" max="9735" width="3.7109375" style="1" customWidth="1"/>
    <col min="9736" max="9984" width="8.85546875" style="1"/>
    <col min="9985" max="9985" width="3.85546875" style="1" customWidth="1"/>
    <col min="9986" max="9986" width="22.28515625" style="1" customWidth="1"/>
    <col min="9987" max="9990" width="8.7109375" style="1" customWidth="1"/>
    <col min="9991" max="9991" width="3.7109375" style="1" customWidth="1"/>
    <col min="9992" max="10240" width="8.85546875" style="1"/>
    <col min="10241" max="10241" width="3.85546875" style="1" customWidth="1"/>
    <col min="10242" max="10242" width="22.28515625" style="1" customWidth="1"/>
    <col min="10243" max="10246" width="8.7109375" style="1" customWidth="1"/>
    <col min="10247" max="10247" width="3.7109375" style="1" customWidth="1"/>
    <col min="10248" max="10496" width="8.85546875" style="1"/>
    <col min="10497" max="10497" width="3.85546875" style="1" customWidth="1"/>
    <col min="10498" max="10498" width="22.28515625" style="1" customWidth="1"/>
    <col min="10499" max="10502" width="8.7109375" style="1" customWidth="1"/>
    <col min="10503" max="10503" width="3.7109375" style="1" customWidth="1"/>
    <col min="10504" max="10752" width="8.85546875" style="1"/>
    <col min="10753" max="10753" width="3.85546875" style="1" customWidth="1"/>
    <col min="10754" max="10754" width="22.28515625" style="1" customWidth="1"/>
    <col min="10755" max="10758" width="8.7109375" style="1" customWidth="1"/>
    <col min="10759" max="10759" width="3.7109375" style="1" customWidth="1"/>
    <col min="10760" max="11008" width="8.85546875" style="1"/>
    <col min="11009" max="11009" width="3.85546875" style="1" customWidth="1"/>
    <col min="11010" max="11010" width="22.28515625" style="1" customWidth="1"/>
    <col min="11011" max="11014" width="8.7109375" style="1" customWidth="1"/>
    <col min="11015" max="11015" width="3.7109375" style="1" customWidth="1"/>
    <col min="11016" max="11264" width="8.85546875" style="1"/>
    <col min="11265" max="11265" width="3.85546875" style="1" customWidth="1"/>
    <col min="11266" max="11266" width="22.28515625" style="1" customWidth="1"/>
    <col min="11267" max="11270" width="8.7109375" style="1" customWidth="1"/>
    <col min="11271" max="11271" width="3.7109375" style="1" customWidth="1"/>
    <col min="11272" max="11520" width="8.85546875" style="1"/>
    <col min="11521" max="11521" width="3.85546875" style="1" customWidth="1"/>
    <col min="11522" max="11522" width="22.28515625" style="1" customWidth="1"/>
    <col min="11523" max="11526" width="8.7109375" style="1" customWidth="1"/>
    <col min="11527" max="11527" width="3.7109375" style="1" customWidth="1"/>
    <col min="11528" max="11776" width="8.85546875" style="1"/>
    <col min="11777" max="11777" width="3.85546875" style="1" customWidth="1"/>
    <col min="11778" max="11778" width="22.28515625" style="1" customWidth="1"/>
    <col min="11779" max="11782" width="8.7109375" style="1" customWidth="1"/>
    <col min="11783" max="11783" width="3.7109375" style="1" customWidth="1"/>
    <col min="11784" max="12032" width="8.85546875" style="1"/>
    <col min="12033" max="12033" width="3.85546875" style="1" customWidth="1"/>
    <col min="12034" max="12034" width="22.28515625" style="1" customWidth="1"/>
    <col min="12035" max="12038" width="8.7109375" style="1" customWidth="1"/>
    <col min="12039" max="12039" width="3.7109375" style="1" customWidth="1"/>
    <col min="12040" max="12288" width="8.85546875" style="1"/>
    <col min="12289" max="12289" width="3.85546875" style="1" customWidth="1"/>
    <col min="12290" max="12290" width="22.28515625" style="1" customWidth="1"/>
    <col min="12291" max="12294" width="8.7109375" style="1" customWidth="1"/>
    <col min="12295" max="12295" width="3.7109375" style="1" customWidth="1"/>
    <col min="12296" max="12544" width="8.85546875" style="1"/>
    <col min="12545" max="12545" width="3.85546875" style="1" customWidth="1"/>
    <col min="12546" max="12546" width="22.28515625" style="1" customWidth="1"/>
    <col min="12547" max="12550" width="8.7109375" style="1" customWidth="1"/>
    <col min="12551" max="12551" width="3.7109375" style="1" customWidth="1"/>
    <col min="12552" max="12800" width="8.85546875" style="1"/>
    <col min="12801" max="12801" width="3.85546875" style="1" customWidth="1"/>
    <col min="12802" max="12802" width="22.28515625" style="1" customWidth="1"/>
    <col min="12803" max="12806" width="8.7109375" style="1" customWidth="1"/>
    <col min="12807" max="12807" width="3.7109375" style="1" customWidth="1"/>
    <col min="12808" max="13056" width="8.85546875" style="1"/>
    <col min="13057" max="13057" width="3.85546875" style="1" customWidth="1"/>
    <col min="13058" max="13058" width="22.28515625" style="1" customWidth="1"/>
    <col min="13059" max="13062" width="8.7109375" style="1" customWidth="1"/>
    <col min="13063" max="13063" width="3.7109375" style="1" customWidth="1"/>
    <col min="13064" max="13312" width="8.85546875" style="1"/>
    <col min="13313" max="13313" width="3.85546875" style="1" customWidth="1"/>
    <col min="13314" max="13314" width="22.28515625" style="1" customWidth="1"/>
    <col min="13315" max="13318" width="8.7109375" style="1" customWidth="1"/>
    <col min="13319" max="13319" width="3.7109375" style="1" customWidth="1"/>
    <col min="13320" max="13568" width="8.85546875" style="1"/>
    <col min="13569" max="13569" width="3.85546875" style="1" customWidth="1"/>
    <col min="13570" max="13570" width="22.28515625" style="1" customWidth="1"/>
    <col min="13571" max="13574" width="8.7109375" style="1" customWidth="1"/>
    <col min="13575" max="13575" width="3.7109375" style="1" customWidth="1"/>
    <col min="13576" max="13824" width="8.85546875" style="1"/>
    <col min="13825" max="13825" width="3.85546875" style="1" customWidth="1"/>
    <col min="13826" max="13826" width="22.28515625" style="1" customWidth="1"/>
    <col min="13827" max="13830" width="8.7109375" style="1" customWidth="1"/>
    <col min="13831" max="13831" width="3.7109375" style="1" customWidth="1"/>
    <col min="13832" max="14080" width="8.85546875" style="1"/>
    <col min="14081" max="14081" width="3.85546875" style="1" customWidth="1"/>
    <col min="14082" max="14082" width="22.28515625" style="1" customWidth="1"/>
    <col min="14083" max="14086" width="8.7109375" style="1" customWidth="1"/>
    <col min="14087" max="14087" width="3.7109375" style="1" customWidth="1"/>
    <col min="14088" max="14336" width="8.85546875" style="1"/>
    <col min="14337" max="14337" width="3.85546875" style="1" customWidth="1"/>
    <col min="14338" max="14338" width="22.28515625" style="1" customWidth="1"/>
    <col min="14339" max="14342" width="8.7109375" style="1" customWidth="1"/>
    <col min="14343" max="14343" width="3.7109375" style="1" customWidth="1"/>
    <col min="14344" max="14592" width="8.85546875" style="1"/>
    <col min="14593" max="14593" width="3.85546875" style="1" customWidth="1"/>
    <col min="14594" max="14594" width="22.28515625" style="1" customWidth="1"/>
    <col min="14595" max="14598" width="8.7109375" style="1" customWidth="1"/>
    <col min="14599" max="14599" width="3.7109375" style="1" customWidth="1"/>
    <col min="14600" max="14848" width="8.85546875" style="1"/>
    <col min="14849" max="14849" width="3.85546875" style="1" customWidth="1"/>
    <col min="14850" max="14850" width="22.28515625" style="1" customWidth="1"/>
    <col min="14851" max="14854" width="8.7109375" style="1" customWidth="1"/>
    <col min="14855" max="14855" width="3.7109375" style="1" customWidth="1"/>
    <col min="14856" max="15104" width="8.85546875" style="1"/>
    <col min="15105" max="15105" width="3.85546875" style="1" customWidth="1"/>
    <col min="15106" max="15106" width="22.28515625" style="1" customWidth="1"/>
    <col min="15107" max="15110" width="8.7109375" style="1" customWidth="1"/>
    <col min="15111" max="15111" width="3.7109375" style="1" customWidth="1"/>
    <col min="15112" max="15360" width="8.85546875" style="1"/>
    <col min="15361" max="15361" width="3.85546875" style="1" customWidth="1"/>
    <col min="15362" max="15362" width="22.28515625" style="1" customWidth="1"/>
    <col min="15363" max="15366" width="8.7109375" style="1" customWidth="1"/>
    <col min="15367" max="15367" width="3.7109375" style="1" customWidth="1"/>
    <col min="15368" max="15616" width="8.85546875" style="1"/>
    <col min="15617" max="15617" width="3.85546875" style="1" customWidth="1"/>
    <col min="15618" max="15618" width="22.28515625" style="1" customWidth="1"/>
    <col min="15619" max="15622" width="8.7109375" style="1" customWidth="1"/>
    <col min="15623" max="15623" width="3.7109375" style="1" customWidth="1"/>
    <col min="15624" max="15872" width="8.85546875" style="1"/>
    <col min="15873" max="15873" width="3.85546875" style="1" customWidth="1"/>
    <col min="15874" max="15874" width="22.28515625" style="1" customWidth="1"/>
    <col min="15875" max="15878" width="8.7109375" style="1" customWidth="1"/>
    <col min="15879" max="15879" width="3.7109375" style="1" customWidth="1"/>
    <col min="15880" max="16128" width="8.85546875" style="1"/>
    <col min="16129" max="16129" width="3.85546875" style="1" customWidth="1"/>
    <col min="16130" max="16130" width="22.28515625" style="1" customWidth="1"/>
    <col min="16131" max="16134" width="8.7109375" style="1" customWidth="1"/>
    <col min="16135" max="16135" width="3.7109375" style="1" customWidth="1"/>
    <col min="16136" max="16384" width="8.85546875" style="1"/>
  </cols>
  <sheetData>
    <row r="1" spans="1:7">
      <c r="A1" s="1" t="s">
        <v>9</v>
      </c>
    </row>
    <row r="2" spans="1:7">
      <c r="A2" s="2" t="s">
        <v>10</v>
      </c>
      <c r="B2" s="2"/>
      <c r="C2" s="2"/>
      <c r="D2" s="2"/>
      <c r="E2" s="2"/>
      <c r="F2" s="2"/>
      <c r="G2" s="2"/>
    </row>
    <row r="3" spans="1:7" ht="38.25">
      <c r="A3" s="2"/>
      <c r="B3" s="2"/>
      <c r="C3" s="2">
        <v>1993</v>
      </c>
      <c r="D3" s="2">
        <v>1994</v>
      </c>
      <c r="E3" s="2">
        <v>1995</v>
      </c>
      <c r="F3" s="3" t="s">
        <v>11</v>
      </c>
      <c r="G3" s="2"/>
    </row>
    <row r="4" spans="1:7" ht="13.5">
      <c r="A4" s="1" t="s">
        <v>12</v>
      </c>
      <c r="C4" s="4">
        <v>2921</v>
      </c>
      <c r="D4" s="4">
        <v>3477</v>
      </c>
      <c r="E4" s="4">
        <v>4519</v>
      </c>
      <c r="F4" s="4">
        <v>1062</v>
      </c>
      <c r="G4" s="5" t="s">
        <v>13</v>
      </c>
    </row>
    <row r="5" spans="1:7">
      <c r="A5" s="1" t="s">
        <v>14</v>
      </c>
      <c r="C5" s="6"/>
      <c r="D5" s="6"/>
      <c r="E5" s="6"/>
      <c r="F5" s="6"/>
    </row>
    <row r="6" spans="1:7">
      <c r="B6" s="1" t="s">
        <v>15</v>
      </c>
      <c r="C6" s="6">
        <v>330</v>
      </c>
      <c r="D6" s="6">
        <v>337</v>
      </c>
      <c r="E6" s="6">
        <v>432</v>
      </c>
      <c r="F6" s="6">
        <v>587</v>
      </c>
    </row>
    <row r="7" spans="1:7">
      <c r="B7" s="1" t="s">
        <v>16</v>
      </c>
      <c r="C7" s="7">
        <v>2209</v>
      </c>
      <c r="D7" s="7">
        <v>2729</v>
      </c>
      <c r="E7" s="7">
        <v>3579</v>
      </c>
      <c r="F7" s="7">
        <v>819</v>
      </c>
      <c r="G7" s="2"/>
    </row>
    <row r="8" spans="1:7">
      <c r="C8" s="4">
        <f>SUM(C6:C7)</f>
        <v>2539</v>
      </c>
      <c r="D8" s="4">
        <f>SUM(D6:D7)</f>
        <v>3066</v>
      </c>
      <c r="E8" s="4">
        <f>SUM(E6:E7)</f>
        <v>4011</v>
      </c>
      <c r="F8" s="4">
        <f>SUM(F6:F7)</f>
        <v>1406</v>
      </c>
    </row>
    <row r="9" spans="1:7">
      <c r="B9" s="1" t="s">
        <v>17</v>
      </c>
      <c r="C9" s="7">
        <v>337</v>
      </c>
      <c r="D9" s="7">
        <v>432</v>
      </c>
      <c r="E9" s="7">
        <v>587</v>
      </c>
      <c r="F9" s="7">
        <v>607</v>
      </c>
      <c r="G9" s="2"/>
    </row>
    <row r="10" spans="1:7">
      <c r="A10" s="1" t="s">
        <v>18</v>
      </c>
      <c r="C10" s="4">
        <f>SUM(C8-C9)</f>
        <v>2202</v>
      </c>
      <c r="D10" s="4">
        <f>SUM(D8-D9)</f>
        <v>2634</v>
      </c>
      <c r="E10" s="4">
        <f>SUM(E8-E9)</f>
        <v>3424</v>
      </c>
      <c r="F10" s="4">
        <f>SUM(F8-F9)</f>
        <v>799</v>
      </c>
    </row>
    <row r="11" spans="1:7">
      <c r="A11" s="1" t="s">
        <v>19</v>
      </c>
      <c r="C11" s="6">
        <f>SUM(C4-C10)</f>
        <v>719</v>
      </c>
      <c r="D11" s="6">
        <f>SUM(D4-D10)</f>
        <v>843</v>
      </c>
      <c r="E11" s="6">
        <f>SUM(E4-E10)</f>
        <v>1095</v>
      </c>
      <c r="F11" s="6">
        <f>SUM(F4-F10)</f>
        <v>263</v>
      </c>
    </row>
    <row r="12" spans="1:7" ht="13.5">
      <c r="A12" s="1" t="s">
        <v>20</v>
      </c>
      <c r="C12" s="7">
        <v>622</v>
      </c>
      <c r="D12" s="7">
        <v>717</v>
      </c>
      <c r="E12" s="7">
        <v>940</v>
      </c>
      <c r="F12" s="7">
        <v>244</v>
      </c>
      <c r="G12" s="2"/>
    </row>
    <row r="13" spans="1:7">
      <c r="A13" s="1" t="s">
        <v>21</v>
      </c>
      <c r="C13" s="4">
        <f>SUM(C11-C12)</f>
        <v>97</v>
      </c>
      <c r="D13" s="4">
        <f>SUM(D11-D12)</f>
        <v>126</v>
      </c>
      <c r="E13" s="4">
        <f>SUM(E11-E12)</f>
        <v>155</v>
      </c>
      <c r="F13" s="4">
        <f>SUM(F11-F12)</f>
        <v>19</v>
      </c>
    </row>
    <row r="14" spans="1:7">
      <c r="A14" s="1" t="s">
        <v>22</v>
      </c>
      <c r="C14" s="7">
        <v>23</v>
      </c>
      <c r="D14" s="7">
        <v>42</v>
      </c>
      <c r="E14" s="7">
        <v>56</v>
      </c>
      <c r="F14" s="7">
        <v>13</v>
      </c>
      <c r="G14" s="2"/>
    </row>
    <row r="15" spans="1:7">
      <c r="A15" s="1" t="s">
        <v>23</v>
      </c>
      <c r="C15" s="4">
        <f>SUM(C13-C14)</f>
        <v>74</v>
      </c>
      <c r="D15" s="4">
        <f>SUM(D13-D14)</f>
        <v>84</v>
      </c>
      <c r="E15" s="4">
        <f>SUM(E13-E14)</f>
        <v>99</v>
      </c>
      <c r="F15" s="4">
        <f>SUM(F13-F14)</f>
        <v>6</v>
      </c>
    </row>
    <row r="16" spans="1:7" ht="13.5">
      <c r="A16" s="1" t="s">
        <v>24</v>
      </c>
      <c r="C16" s="7">
        <v>14</v>
      </c>
      <c r="D16" s="7">
        <v>16</v>
      </c>
      <c r="E16" s="7">
        <v>22</v>
      </c>
      <c r="F16" s="7">
        <v>1</v>
      </c>
      <c r="G16" s="2"/>
    </row>
    <row r="17" spans="1:7" ht="13.5" thickBot="1">
      <c r="A17" s="1" t="s">
        <v>25</v>
      </c>
      <c r="C17" s="8">
        <f>SUM(C15-C16)</f>
        <v>60</v>
      </c>
      <c r="D17" s="8">
        <f>SUM(D15-D16)</f>
        <v>68</v>
      </c>
      <c r="E17" s="8">
        <f>SUM(E15-E16)</f>
        <v>77</v>
      </c>
      <c r="F17" s="8">
        <f>SUM(F15-F16)</f>
        <v>5</v>
      </c>
      <c r="G17" s="9"/>
    </row>
    <row r="18" spans="1:7" ht="13.5" thickTop="1">
      <c r="A18" s="2"/>
      <c r="B18" s="2"/>
      <c r="C18" s="2"/>
      <c r="D18" s="2"/>
      <c r="E18" s="2"/>
      <c r="F18" s="2"/>
      <c r="G18" s="2"/>
    </row>
    <row r="19" spans="1:7" ht="15">
      <c r="A19" s="5" t="s">
        <v>26</v>
      </c>
    </row>
    <row r="20" spans="1:7" ht="15">
      <c r="A20" s="5" t="s">
        <v>27</v>
      </c>
    </row>
    <row r="21" spans="1:7">
      <c r="A21" s="1" t="s">
        <v>28</v>
      </c>
    </row>
    <row r="22" spans="1:7" ht="15">
      <c r="A22" s="5" t="s">
        <v>29</v>
      </c>
    </row>
    <row r="23" spans="1:7">
      <c r="A23" s="1" t="s">
        <v>30</v>
      </c>
    </row>
    <row r="24" spans="1:7">
      <c r="A24" s="1" t="s">
        <v>31</v>
      </c>
    </row>
    <row r="25" spans="1:7">
      <c r="A25" s="1" t="s">
        <v>32</v>
      </c>
    </row>
  </sheetData>
  <pageMargins left="0.75" right="0.65" top="1" bottom="1" header="0.5" footer="0.5"/>
  <pageSetup orientation="portrait"/>
  <headerFooter alignWithMargins="0">
    <oddHeader>&amp;A</oddHeader>
    <oddFooter>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G26"/>
  <sheetViews>
    <sheetView workbookViewId="0"/>
  </sheetViews>
  <sheetFormatPr baseColWidth="10" defaultColWidth="8.85546875" defaultRowHeight="12.75"/>
  <cols>
    <col min="1" max="1" width="3.85546875" style="1" customWidth="1"/>
    <col min="2" max="2" width="25.28515625" style="1" customWidth="1"/>
    <col min="3" max="6" width="9.42578125" style="1" customWidth="1"/>
    <col min="7" max="7" width="3.42578125" style="1" customWidth="1"/>
    <col min="8" max="8" width="3.7109375" style="1" customWidth="1"/>
    <col min="9" max="256" width="8.85546875" style="1"/>
    <col min="257" max="257" width="3.85546875" style="1" customWidth="1"/>
    <col min="258" max="258" width="25.28515625" style="1" customWidth="1"/>
    <col min="259" max="262" width="9.42578125" style="1" customWidth="1"/>
    <col min="263" max="263" width="3.42578125" style="1" customWidth="1"/>
    <col min="264" max="264" width="3.7109375" style="1" customWidth="1"/>
    <col min="265" max="512" width="8.85546875" style="1"/>
    <col min="513" max="513" width="3.85546875" style="1" customWidth="1"/>
    <col min="514" max="514" width="25.28515625" style="1" customWidth="1"/>
    <col min="515" max="518" width="9.42578125" style="1" customWidth="1"/>
    <col min="519" max="519" width="3.42578125" style="1" customWidth="1"/>
    <col min="520" max="520" width="3.7109375" style="1" customWidth="1"/>
    <col min="521" max="768" width="8.85546875" style="1"/>
    <col min="769" max="769" width="3.85546875" style="1" customWidth="1"/>
    <col min="770" max="770" width="25.28515625" style="1" customWidth="1"/>
    <col min="771" max="774" width="9.42578125" style="1" customWidth="1"/>
    <col min="775" max="775" width="3.42578125" style="1" customWidth="1"/>
    <col min="776" max="776" width="3.7109375" style="1" customWidth="1"/>
    <col min="777" max="1024" width="8.85546875" style="1"/>
    <col min="1025" max="1025" width="3.85546875" style="1" customWidth="1"/>
    <col min="1026" max="1026" width="25.28515625" style="1" customWidth="1"/>
    <col min="1027" max="1030" width="9.42578125" style="1" customWidth="1"/>
    <col min="1031" max="1031" width="3.42578125" style="1" customWidth="1"/>
    <col min="1032" max="1032" width="3.7109375" style="1" customWidth="1"/>
    <col min="1033" max="1280" width="8.85546875" style="1"/>
    <col min="1281" max="1281" width="3.85546875" style="1" customWidth="1"/>
    <col min="1282" max="1282" width="25.28515625" style="1" customWidth="1"/>
    <col min="1283" max="1286" width="9.42578125" style="1" customWidth="1"/>
    <col min="1287" max="1287" width="3.42578125" style="1" customWidth="1"/>
    <col min="1288" max="1288" width="3.7109375" style="1" customWidth="1"/>
    <col min="1289" max="1536" width="8.85546875" style="1"/>
    <col min="1537" max="1537" width="3.85546875" style="1" customWidth="1"/>
    <col min="1538" max="1538" width="25.28515625" style="1" customWidth="1"/>
    <col min="1539" max="1542" width="9.42578125" style="1" customWidth="1"/>
    <col min="1543" max="1543" width="3.42578125" style="1" customWidth="1"/>
    <col min="1544" max="1544" width="3.7109375" style="1" customWidth="1"/>
    <col min="1545" max="1792" width="8.85546875" style="1"/>
    <col min="1793" max="1793" width="3.85546875" style="1" customWidth="1"/>
    <col min="1794" max="1794" width="25.28515625" style="1" customWidth="1"/>
    <col min="1795" max="1798" width="9.42578125" style="1" customWidth="1"/>
    <col min="1799" max="1799" width="3.42578125" style="1" customWidth="1"/>
    <col min="1800" max="1800" width="3.7109375" style="1" customWidth="1"/>
    <col min="1801" max="2048" width="8.85546875" style="1"/>
    <col min="2049" max="2049" width="3.85546875" style="1" customWidth="1"/>
    <col min="2050" max="2050" width="25.28515625" style="1" customWidth="1"/>
    <col min="2051" max="2054" width="9.42578125" style="1" customWidth="1"/>
    <col min="2055" max="2055" width="3.42578125" style="1" customWidth="1"/>
    <col min="2056" max="2056" width="3.7109375" style="1" customWidth="1"/>
    <col min="2057" max="2304" width="8.85546875" style="1"/>
    <col min="2305" max="2305" width="3.85546875" style="1" customWidth="1"/>
    <col min="2306" max="2306" width="25.28515625" style="1" customWidth="1"/>
    <col min="2307" max="2310" width="9.42578125" style="1" customWidth="1"/>
    <col min="2311" max="2311" width="3.42578125" style="1" customWidth="1"/>
    <col min="2312" max="2312" width="3.7109375" style="1" customWidth="1"/>
    <col min="2313" max="2560" width="8.85546875" style="1"/>
    <col min="2561" max="2561" width="3.85546875" style="1" customWidth="1"/>
    <col min="2562" max="2562" width="25.28515625" style="1" customWidth="1"/>
    <col min="2563" max="2566" width="9.42578125" style="1" customWidth="1"/>
    <col min="2567" max="2567" width="3.42578125" style="1" customWidth="1"/>
    <col min="2568" max="2568" width="3.7109375" style="1" customWidth="1"/>
    <col min="2569" max="2816" width="8.85546875" style="1"/>
    <col min="2817" max="2817" width="3.85546875" style="1" customWidth="1"/>
    <col min="2818" max="2818" width="25.28515625" style="1" customWidth="1"/>
    <col min="2819" max="2822" width="9.42578125" style="1" customWidth="1"/>
    <col min="2823" max="2823" width="3.42578125" style="1" customWidth="1"/>
    <col min="2824" max="2824" width="3.7109375" style="1" customWidth="1"/>
    <col min="2825" max="3072" width="8.85546875" style="1"/>
    <col min="3073" max="3073" width="3.85546875" style="1" customWidth="1"/>
    <col min="3074" max="3074" width="25.28515625" style="1" customWidth="1"/>
    <col min="3075" max="3078" width="9.42578125" style="1" customWidth="1"/>
    <col min="3079" max="3079" width="3.42578125" style="1" customWidth="1"/>
    <col min="3080" max="3080" width="3.7109375" style="1" customWidth="1"/>
    <col min="3081" max="3328" width="8.85546875" style="1"/>
    <col min="3329" max="3329" width="3.85546875" style="1" customWidth="1"/>
    <col min="3330" max="3330" width="25.28515625" style="1" customWidth="1"/>
    <col min="3331" max="3334" width="9.42578125" style="1" customWidth="1"/>
    <col min="3335" max="3335" width="3.42578125" style="1" customWidth="1"/>
    <col min="3336" max="3336" width="3.7109375" style="1" customWidth="1"/>
    <col min="3337" max="3584" width="8.85546875" style="1"/>
    <col min="3585" max="3585" width="3.85546875" style="1" customWidth="1"/>
    <col min="3586" max="3586" width="25.28515625" style="1" customWidth="1"/>
    <col min="3587" max="3590" width="9.42578125" style="1" customWidth="1"/>
    <col min="3591" max="3591" width="3.42578125" style="1" customWidth="1"/>
    <col min="3592" max="3592" width="3.7109375" style="1" customWidth="1"/>
    <col min="3593" max="3840" width="8.85546875" style="1"/>
    <col min="3841" max="3841" width="3.85546875" style="1" customWidth="1"/>
    <col min="3842" max="3842" width="25.28515625" style="1" customWidth="1"/>
    <col min="3843" max="3846" width="9.42578125" style="1" customWidth="1"/>
    <col min="3847" max="3847" width="3.42578125" style="1" customWidth="1"/>
    <col min="3848" max="3848" width="3.7109375" style="1" customWidth="1"/>
    <col min="3849" max="4096" width="8.85546875" style="1"/>
    <col min="4097" max="4097" width="3.85546875" style="1" customWidth="1"/>
    <col min="4098" max="4098" width="25.28515625" style="1" customWidth="1"/>
    <col min="4099" max="4102" width="9.42578125" style="1" customWidth="1"/>
    <col min="4103" max="4103" width="3.42578125" style="1" customWidth="1"/>
    <col min="4104" max="4104" width="3.7109375" style="1" customWidth="1"/>
    <col min="4105" max="4352" width="8.85546875" style="1"/>
    <col min="4353" max="4353" width="3.85546875" style="1" customWidth="1"/>
    <col min="4354" max="4354" width="25.28515625" style="1" customWidth="1"/>
    <col min="4355" max="4358" width="9.42578125" style="1" customWidth="1"/>
    <col min="4359" max="4359" width="3.42578125" style="1" customWidth="1"/>
    <col min="4360" max="4360" width="3.7109375" style="1" customWidth="1"/>
    <col min="4361" max="4608" width="8.85546875" style="1"/>
    <col min="4609" max="4609" width="3.85546875" style="1" customWidth="1"/>
    <col min="4610" max="4610" width="25.28515625" style="1" customWidth="1"/>
    <col min="4611" max="4614" width="9.42578125" style="1" customWidth="1"/>
    <col min="4615" max="4615" width="3.42578125" style="1" customWidth="1"/>
    <col min="4616" max="4616" width="3.7109375" style="1" customWidth="1"/>
    <col min="4617" max="4864" width="8.85546875" style="1"/>
    <col min="4865" max="4865" width="3.85546875" style="1" customWidth="1"/>
    <col min="4866" max="4866" width="25.28515625" style="1" customWidth="1"/>
    <col min="4867" max="4870" width="9.42578125" style="1" customWidth="1"/>
    <col min="4871" max="4871" width="3.42578125" style="1" customWidth="1"/>
    <col min="4872" max="4872" width="3.7109375" style="1" customWidth="1"/>
    <col min="4873" max="5120" width="8.85546875" style="1"/>
    <col min="5121" max="5121" width="3.85546875" style="1" customWidth="1"/>
    <col min="5122" max="5122" width="25.28515625" style="1" customWidth="1"/>
    <col min="5123" max="5126" width="9.42578125" style="1" customWidth="1"/>
    <col min="5127" max="5127" width="3.42578125" style="1" customWidth="1"/>
    <col min="5128" max="5128" width="3.7109375" style="1" customWidth="1"/>
    <col min="5129" max="5376" width="8.85546875" style="1"/>
    <col min="5377" max="5377" width="3.85546875" style="1" customWidth="1"/>
    <col min="5378" max="5378" width="25.28515625" style="1" customWidth="1"/>
    <col min="5379" max="5382" width="9.42578125" style="1" customWidth="1"/>
    <col min="5383" max="5383" width="3.42578125" style="1" customWidth="1"/>
    <col min="5384" max="5384" width="3.7109375" style="1" customWidth="1"/>
    <col min="5385" max="5632" width="8.85546875" style="1"/>
    <col min="5633" max="5633" width="3.85546875" style="1" customWidth="1"/>
    <col min="5634" max="5634" width="25.28515625" style="1" customWidth="1"/>
    <col min="5635" max="5638" width="9.42578125" style="1" customWidth="1"/>
    <col min="5639" max="5639" width="3.42578125" style="1" customWidth="1"/>
    <col min="5640" max="5640" width="3.7109375" style="1" customWidth="1"/>
    <col min="5641" max="5888" width="8.85546875" style="1"/>
    <col min="5889" max="5889" width="3.85546875" style="1" customWidth="1"/>
    <col min="5890" max="5890" width="25.28515625" style="1" customWidth="1"/>
    <col min="5891" max="5894" width="9.42578125" style="1" customWidth="1"/>
    <col min="5895" max="5895" width="3.42578125" style="1" customWidth="1"/>
    <col min="5896" max="5896" width="3.7109375" style="1" customWidth="1"/>
    <col min="5897" max="6144" width="8.85546875" style="1"/>
    <col min="6145" max="6145" width="3.85546875" style="1" customWidth="1"/>
    <col min="6146" max="6146" width="25.28515625" style="1" customWidth="1"/>
    <col min="6147" max="6150" width="9.42578125" style="1" customWidth="1"/>
    <col min="6151" max="6151" width="3.42578125" style="1" customWidth="1"/>
    <col min="6152" max="6152" width="3.7109375" style="1" customWidth="1"/>
    <col min="6153" max="6400" width="8.85546875" style="1"/>
    <col min="6401" max="6401" width="3.85546875" style="1" customWidth="1"/>
    <col min="6402" max="6402" width="25.28515625" style="1" customWidth="1"/>
    <col min="6403" max="6406" width="9.42578125" style="1" customWidth="1"/>
    <col min="6407" max="6407" width="3.42578125" style="1" customWidth="1"/>
    <col min="6408" max="6408" width="3.7109375" style="1" customWidth="1"/>
    <col min="6409" max="6656" width="8.85546875" style="1"/>
    <col min="6657" max="6657" width="3.85546875" style="1" customWidth="1"/>
    <col min="6658" max="6658" width="25.28515625" style="1" customWidth="1"/>
    <col min="6659" max="6662" width="9.42578125" style="1" customWidth="1"/>
    <col min="6663" max="6663" width="3.42578125" style="1" customWidth="1"/>
    <col min="6664" max="6664" width="3.7109375" style="1" customWidth="1"/>
    <col min="6665" max="6912" width="8.85546875" style="1"/>
    <col min="6913" max="6913" width="3.85546875" style="1" customWidth="1"/>
    <col min="6914" max="6914" width="25.28515625" style="1" customWidth="1"/>
    <col min="6915" max="6918" width="9.42578125" style="1" customWidth="1"/>
    <col min="6919" max="6919" width="3.42578125" style="1" customWidth="1"/>
    <col min="6920" max="6920" width="3.7109375" style="1" customWidth="1"/>
    <col min="6921" max="7168" width="8.85546875" style="1"/>
    <col min="7169" max="7169" width="3.85546875" style="1" customWidth="1"/>
    <col min="7170" max="7170" width="25.28515625" style="1" customWidth="1"/>
    <col min="7171" max="7174" width="9.42578125" style="1" customWidth="1"/>
    <col min="7175" max="7175" width="3.42578125" style="1" customWidth="1"/>
    <col min="7176" max="7176" width="3.7109375" style="1" customWidth="1"/>
    <col min="7177" max="7424" width="8.85546875" style="1"/>
    <col min="7425" max="7425" width="3.85546875" style="1" customWidth="1"/>
    <col min="7426" max="7426" width="25.28515625" style="1" customWidth="1"/>
    <col min="7427" max="7430" width="9.42578125" style="1" customWidth="1"/>
    <col min="7431" max="7431" width="3.42578125" style="1" customWidth="1"/>
    <col min="7432" max="7432" width="3.7109375" style="1" customWidth="1"/>
    <col min="7433" max="7680" width="8.85546875" style="1"/>
    <col min="7681" max="7681" width="3.85546875" style="1" customWidth="1"/>
    <col min="7682" max="7682" width="25.28515625" style="1" customWidth="1"/>
    <col min="7683" max="7686" width="9.42578125" style="1" customWidth="1"/>
    <col min="7687" max="7687" width="3.42578125" style="1" customWidth="1"/>
    <col min="7688" max="7688" width="3.7109375" style="1" customWidth="1"/>
    <col min="7689" max="7936" width="8.85546875" style="1"/>
    <col min="7937" max="7937" width="3.85546875" style="1" customWidth="1"/>
    <col min="7938" max="7938" width="25.28515625" style="1" customWidth="1"/>
    <col min="7939" max="7942" width="9.42578125" style="1" customWidth="1"/>
    <col min="7943" max="7943" width="3.42578125" style="1" customWidth="1"/>
    <col min="7944" max="7944" width="3.7109375" style="1" customWidth="1"/>
    <col min="7945" max="8192" width="8.85546875" style="1"/>
    <col min="8193" max="8193" width="3.85546875" style="1" customWidth="1"/>
    <col min="8194" max="8194" width="25.28515625" style="1" customWidth="1"/>
    <col min="8195" max="8198" width="9.42578125" style="1" customWidth="1"/>
    <col min="8199" max="8199" width="3.42578125" style="1" customWidth="1"/>
    <col min="8200" max="8200" width="3.7109375" style="1" customWidth="1"/>
    <col min="8201" max="8448" width="8.85546875" style="1"/>
    <col min="8449" max="8449" width="3.85546875" style="1" customWidth="1"/>
    <col min="8450" max="8450" width="25.28515625" style="1" customWidth="1"/>
    <col min="8451" max="8454" width="9.42578125" style="1" customWidth="1"/>
    <col min="8455" max="8455" width="3.42578125" style="1" customWidth="1"/>
    <col min="8456" max="8456" width="3.7109375" style="1" customWidth="1"/>
    <col min="8457" max="8704" width="8.85546875" style="1"/>
    <col min="8705" max="8705" width="3.85546875" style="1" customWidth="1"/>
    <col min="8706" max="8706" width="25.28515625" style="1" customWidth="1"/>
    <col min="8707" max="8710" width="9.42578125" style="1" customWidth="1"/>
    <col min="8711" max="8711" width="3.42578125" style="1" customWidth="1"/>
    <col min="8712" max="8712" width="3.7109375" style="1" customWidth="1"/>
    <col min="8713" max="8960" width="8.85546875" style="1"/>
    <col min="8961" max="8961" width="3.85546875" style="1" customWidth="1"/>
    <col min="8962" max="8962" width="25.28515625" style="1" customWidth="1"/>
    <col min="8963" max="8966" width="9.42578125" style="1" customWidth="1"/>
    <col min="8967" max="8967" width="3.42578125" style="1" customWidth="1"/>
    <col min="8968" max="8968" width="3.7109375" style="1" customWidth="1"/>
    <col min="8969" max="9216" width="8.85546875" style="1"/>
    <col min="9217" max="9217" width="3.85546875" style="1" customWidth="1"/>
    <col min="9218" max="9218" width="25.28515625" style="1" customWidth="1"/>
    <col min="9219" max="9222" width="9.42578125" style="1" customWidth="1"/>
    <col min="9223" max="9223" width="3.42578125" style="1" customWidth="1"/>
    <col min="9224" max="9224" width="3.7109375" style="1" customWidth="1"/>
    <col min="9225" max="9472" width="8.85546875" style="1"/>
    <col min="9473" max="9473" width="3.85546875" style="1" customWidth="1"/>
    <col min="9474" max="9474" width="25.28515625" style="1" customWidth="1"/>
    <col min="9475" max="9478" width="9.42578125" style="1" customWidth="1"/>
    <col min="9479" max="9479" width="3.42578125" style="1" customWidth="1"/>
    <col min="9480" max="9480" width="3.7109375" style="1" customWidth="1"/>
    <col min="9481" max="9728" width="8.85546875" style="1"/>
    <col min="9729" max="9729" width="3.85546875" style="1" customWidth="1"/>
    <col min="9730" max="9730" width="25.28515625" style="1" customWidth="1"/>
    <col min="9731" max="9734" width="9.42578125" style="1" customWidth="1"/>
    <col min="9735" max="9735" width="3.42578125" style="1" customWidth="1"/>
    <col min="9736" max="9736" width="3.7109375" style="1" customWidth="1"/>
    <col min="9737" max="9984" width="8.85546875" style="1"/>
    <col min="9985" max="9985" width="3.85546875" style="1" customWidth="1"/>
    <col min="9986" max="9986" width="25.28515625" style="1" customWidth="1"/>
    <col min="9987" max="9990" width="9.42578125" style="1" customWidth="1"/>
    <col min="9991" max="9991" width="3.42578125" style="1" customWidth="1"/>
    <col min="9992" max="9992" width="3.7109375" style="1" customWidth="1"/>
    <col min="9993" max="10240" width="8.85546875" style="1"/>
    <col min="10241" max="10241" width="3.85546875" style="1" customWidth="1"/>
    <col min="10242" max="10242" width="25.28515625" style="1" customWidth="1"/>
    <col min="10243" max="10246" width="9.42578125" style="1" customWidth="1"/>
    <col min="10247" max="10247" width="3.42578125" style="1" customWidth="1"/>
    <col min="10248" max="10248" width="3.7109375" style="1" customWidth="1"/>
    <col min="10249" max="10496" width="8.85546875" style="1"/>
    <col min="10497" max="10497" width="3.85546875" style="1" customWidth="1"/>
    <col min="10498" max="10498" width="25.28515625" style="1" customWidth="1"/>
    <col min="10499" max="10502" width="9.42578125" style="1" customWidth="1"/>
    <col min="10503" max="10503" width="3.42578125" style="1" customWidth="1"/>
    <col min="10504" max="10504" width="3.7109375" style="1" customWidth="1"/>
    <col min="10505" max="10752" width="8.85546875" style="1"/>
    <col min="10753" max="10753" width="3.85546875" style="1" customWidth="1"/>
    <col min="10754" max="10754" width="25.28515625" style="1" customWidth="1"/>
    <col min="10755" max="10758" width="9.42578125" style="1" customWidth="1"/>
    <col min="10759" max="10759" width="3.42578125" style="1" customWidth="1"/>
    <col min="10760" max="10760" width="3.7109375" style="1" customWidth="1"/>
    <col min="10761" max="11008" width="8.85546875" style="1"/>
    <col min="11009" max="11009" width="3.85546875" style="1" customWidth="1"/>
    <col min="11010" max="11010" width="25.28515625" style="1" customWidth="1"/>
    <col min="11011" max="11014" width="9.42578125" style="1" customWidth="1"/>
    <col min="11015" max="11015" width="3.42578125" style="1" customWidth="1"/>
    <col min="11016" max="11016" width="3.7109375" style="1" customWidth="1"/>
    <col min="11017" max="11264" width="8.85546875" style="1"/>
    <col min="11265" max="11265" width="3.85546875" style="1" customWidth="1"/>
    <col min="11266" max="11266" width="25.28515625" style="1" customWidth="1"/>
    <col min="11267" max="11270" width="9.42578125" style="1" customWidth="1"/>
    <col min="11271" max="11271" width="3.42578125" style="1" customWidth="1"/>
    <col min="11272" max="11272" width="3.7109375" style="1" customWidth="1"/>
    <col min="11273" max="11520" width="8.85546875" style="1"/>
    <col min="11521" max="11521" width="3.85546875" style="1" customWidth="1"/>
    <col min="11522" max="11522" width="25.28515625" style="1" customWidth="1"/>
    <col min="11523" max="11526" width="9.42578125" style="1" customWidth="1"/>
    <col min="11527" max="11527" width="3.42578125" style="1" customWidth="1"/>
    <col min="11528" max="11528" width="3.7109375" style="1" customWidth="1"/>
    <col min="11529" max="11776" width="8.85546875" style="1"/>
    <col min="11777" max="11777" width="3.85546875" style="1" customWidth="1"/>
    <col min="11778" max="11778" width="25.28515625" style="1" customWidth="1"/>
    <col min="11779" max="11782" width="9.42578125" style="1" customWidth="1"/>
    <col min="11783" max="11783" width="3.42578125" style="1" customWidth="1"/>
    <col min="11784" max="11784" width="3.7109375" style="1" customWidth="1"/>
    <col min="11785" max="12032" width="8.85546875" style="1"/>
    <col min="12033" max="12033" width="3.85546875" style="1" customWidth="1"/>
    <col min="12034" max="12034" width="25.28515625" style="1" customWidth="1"/>
    <col min="12035" max="12038" width="9.42578125" style="1" customWidth="1"/>
    <col min="12039" max="12039" width="3.42578125" style="1" customWidth="1"/>
    <col min="12040" max="12040" width="3.7109375" style="1" customWidth="1"/>
    <col min="12041" max="12288" width="8.85546875" style="1"/>
    <col min="12289" max="12289" width="3.85546875" style="1" customWidth="1"/>
    <col min="12290" max="12290" width="25.28515625" style="1" customWidth="1"/>
    <col min="12291" max="12294" width="9.42578125" style="1" customWidth="1"/>
    <col min="12295" max="12295" width="3.42578125" style="1" customWidth="1"/>
    <col min="12296" max="12296" width="3.7109375" style="1" customWidth="1"/>
    <col min="12297" max="12544" width="8.85546875" style="1"/>
    <col min="12545" max="12545" width="3.85546875" style="1" customWidth="1"/>
    <col min="12546" max="12546" width="25.28515625" style="1" customWidth="1"/>
    <col min="12547" max="12550" width="9.42578125" style="1" customWidth="1"/>
    <col min="12551" max="12551" width="3.42578125" style="1" customWidth="1"/>
    <col min="12552" max="12552" width="3.7109375" style="1" customWidth="1"/>
    <col min="12553" max="12800" width="8.85546875" style="1"/>
    <col min="12801" max="12801" width="3.85546875" style="1" customWidth="1"/>
    <col min="12802" max="12802" width="25.28515625" style="1" customWidth="1"/>
    <col min="12803" max="12806" width="9.42578125" style="1" customWidth="1"/>
    <col min="12807" max="12807" width="3.42578125" style="1" customWidth="1"/>
    <col min="12808" max="12808" width="3.7109375" style="1" customWidth="1"/>
    <col min="12809" max="13056" width="8.85546875" style="1"/>
    <col min="13057" max="13057" width="3.85546875" style="1" customWidth="1"/>
    <col min="13058" max="13058" width="25.28515625" style="1" customWidth="1"/>
    <col min="13059" max="13062" width="9.42578125" style="1" customWidth="1"/>
    <col min="13063" max="13063" width="3.42578125" style="1" customWidth="1"/>
    <col min="13064" max="13064" width="3.7109375" style="1" customWidth="1"/>
    <col min="13065" max="13312" width="8.85546875" style="1"/>
    <col min="13313" max="13313" width="3.85546875" style="1" customWidth="1"/>
    <col min="13314" max="13314" width="25.28515625" style="1" customWidth="1"/>
    <col min="13315" max="13318" width="9.42578125" style="1" customWidth="1"/>
    <col min="13319" max="13319" width="3.42578125" style="1" customWidth="1"/>
    <col min="13320" max="13320" width="3.7109375" style="1" customWidth="1"/>
    <col min="13321" max="13568" width="8.85546875" style="1"/>
    <col min="13569" max="13569" width="3.85546875" style="1" customWidth="1"/>
    <col min="13570" max="13570" width="25.28515625" style="1" customWidth="1"/>
    <col min="13571" max="13574" width="9.42578125" style="1" customWidth="1"/>
    <col min="13575" max="13575" width="3.42578125" style="1" customWidth="1"/>
    <col min="13576" max="13576" width="3.7109375" style="1" customWidth="1"/>
    <col min="13577" max="13824" width="8.85546875" style="1"/>
    <col min="13825" max="13825" width="3.85546875" style="1" customWidth="1"/>
    <col min="13826" max="13826" width="25.28515625" style="1" customWidth="1"/>
    <col min="13827" max="13830" width="9.42578125" style="1" customWidth="1"/>
    <col min="13831" max="13831" width="3.42578125" style="1" customWidth="1"/>
    <col min="13832" max="13832" width="3.7109375" style="1" customWidth="1"/>
    <col min="13833" max="14080" width="8.85546875" style="1"/>
    <col min="14081" max="14081" width="3.85546875" style="1" customWidth="1"/>
    <col min="14082" max="14082" width="25.28515625" style="1" customWidth="1"/>
    <col min="14083" max="14086" width="9.42578125" style="1" customWidth="1"/>
    <col min="14087" max="14087" width="3.42578125" style="1" customWidth="1"/>
    <col min="14088" max="14088" width="3.7109375" style="1" customWidth="1"/>
    <col min="14089" max="14336" width="8.85546875" style="1"/>
    <col min="14337" max="14337" width="3.85546875" style="1" customWidth="1"/>
    <col min="14338" max="14338" width="25.28515625" style="1" customWidth="1"/>
    <col min="14339" max="14342" width="9.42578125" style="1" customWidth="1"/>
    <col min="14343" max="14343" width="3.42578125" style="1" customWidth="1"/>
    <col min="14344" max="14344" width="3.7109375" style="1" customWidth="1"/>
    <col min="14345" max="14592" width="8.85546875" style="1"/>
    <col min="14593" max="14593" width="3.85546875" style="1" customWidth="1"/>
    <col min="14594" max="14594" width="25.28515625" style="1" customWidth="1"/>
    <col min="14595" max="14598" width="9.42578125" style="1" customWidth="1"/>
    <col min="14599" max="14599" width="3.42578125" style="1" customWidth="1"/>
    <col min="14600" max="14600" width="3.7109375" style="1" customWidth="1"/>
    <col min="14601" max="14848" width="8.85546875" style="1"/>
    <col min="14849" max="14849" width="3.85546875" style="1" customWidth="1"/>
    <col min="14850" max="14850" width="25.28515625" style="1" customWidth="1"/>
    <col min="14851" max="14854" width="9.42578125" style="1" customWidth="1"/>
    <col min="14855" max="14855" width="3.42578125" style="1" customWidth="1"/>
    <col min="14856" max="14856" width="3.7109375" style="1" customWidth="1"/>
    <col min="14857" max="15104" width="8.85546875" style="1"/>
    <col min="15105" max="15105" width="3.85546875" style="1" customWidth="1"/>
    <col min="15106" max="15106" width="25.28515625" style="1" customWidth="1"/>
    <col min="15107" max="15110" width="9.42578125" style="1" customWidth="1"/>
    <col min="15111" max="15111" width="3.42578125" style="1" customWidth="1"/>
    <col min="15112" max="15112" width="3.7109375" style="1" customWidth="1"/>
    <col min="15113" max="15360" width="8.85546875" style="1"/>
    <col min="15361" max="15361" width="3.85546875" style="1" customWidth="1"/>
    <col min="15362" max="15362" width="25.28515625" style="1" customWidth="1"/>
    <col min="15363" max="15366" width="9.42578125" style="1" customWidth="1"/>
    <col min="15367" max="15367" width="3.42578125" style="1" customWidth="1"/>
    <col min="15368" max="15368" width="3.7109375" style="1" customWidth="1"/>
    <col min="15369" max="15616" width="8.85546875" style="1"/>
    <col min="15617" max="15617" width="3.85546875" style="1" customWidth="1"/>
    <col min="15618" max="15618" width="25.28515625" style="1" customWidth="1"/>
    <col min="15619" max="15622" width="9.42578125" style="1" customWidth="1"/>
    <col min="15623" max="15623" width="3.42578125" style="1" customWidth="1"/>
    <col min="15624" max="15624" width="3.7109375" style="1" customWidth="1"/>
    <col min="15625" max="15872" width="8.85546875" style="1"/>
    <col min="15873" max="15873" width="3.85546875" style="1" customWidth="1"/>
    <col min="15874" max="15874" width="25.28515625" style="1" customWidth="1"/>
    <col min="15875" max="15878" width="9.42578125" style="1" customWidth="1"/>
    <col min="15879" max="15879" width="3.42578125" style="1" customWidth="1"/>
    <col min="15880" max="15880" width="3.7109375" style="1" customWidth="1"/>
    <col min="15881" max="16128" width="8.85546875" style="1"/>
    <col min="16129" max="16129" width="3.85546875" style="1" customWidth="1"/>
    <col min="16130" max="16130" width="25.28515625" style="1" customWidth="1"/>
    <col min="16131" max="16134" width="9.42578125" style="1" customWidth="1"/>
    <col min="16135" max="16135" width="3.42578125" style="1" customWidth="1"/>
    <col min="16136" max="16136" width="3.7109375" style="1" customWidth="1"/>
    <col min="16137" max="16384" width="8.85546875" style="1"/>
  </cols>
  <sheetData>
    <row r="1" spans="1:7">
      <c r="A1" s="2" t="s">
        <v>33</v>
      </c>
      <c r="B1" s="2"/>
      <c r="C1" s="2"/>
      <c r="D1" s="2"/>
      <c r="E1" s="2"/>
      <c r="F1" s="2"/>
      <c r="G1" s="2"/>
    </row>
    <row r="2" spans="1:7" ht="25.5">
      <c r="A2" s="2"/>
      <c r="B2" s="2"/>
      <c r="C2" s="2">
        <v>1993</v>
      </c>
      <c r="D2" s="2">
        <v>1994</v>
      </c>
      <c r="E2" s="2">
        <v>1995</v>
      </c>
      <c r="F2" s="3" t="s">
        <v>11</v>
      </c>
      <c r="G2" s="2"/>
    </row>
    <row r="3" spans="1:7">
      <c r="A3" s="10" t="s">
        <v>34</v>
      </c>
      <c r="B3" s="10"/>
      <c r="C3" s="11">
        <v>43</v>
      </c>
      <c r="D3" s="11">
        <v>52</v>
      </c>
      <c r="E3" s="11">
        <v>56</v>
      </c>
      <c r="F3" s="11">
        <v>53</v>
      </c>
      <c r="G3" s="12"/>
    </row>
    <row r="4" spans="1:7">
      <c r="A4" s="1" t="s">
        <v>35</v>
      </c>
      <c r="C4" s="6">
        <v>306</v>
      </c>
      <c r="D4" s="6">
        <v>411</v>
      </c>
      <c r="E4" s="6">
        <v>606</v>
      </c>
      <c r="F4" s="6">
        <v>583</v>
      </c>
      <c r="G4" s="4"/>
    </row>
    <row r="5" spans="1:7">
      <c r="A5" s="1" t="s">
        <v>36</v>
      </c>
      <c r="C5" s="7">
        <v>337</v>
      </c>
      <c r="D5" s="7">
        <v>432</v>
      </c>
      <c r="E5" s="7">
        <v>587</v>
      </c>
      <c r="F5" s="7">
        <v>607</v>
      </c>
      <c r="G5" s="7"/>
    </row>
    <row r="6" spans="1:7">
      <c r="B6" s="1" t="s">
        <v>37</v>
      </c>
      <c r="C6" s="11">
        <f>SUM(C3:C5)</f>
        <v>686</v>
      </c>
      <c r="D6" s="11">
        <f>SUM(D3:D5)</f>
        <v>895</v>
      </c>
      <c r="E6" s="11">
        <f>SUM(E3:E5)</f>
        <v>1249</v>
      </c>
      <c r="F6" s="11">
        <f>SUM(F3:F5)</f>
        <v>1243</v>
      </c>
      <c r="G6" s="6"/>
    </row>
    <row r="7" spans="1:7">
      <c r="A7" s="1" t="s">
        <v>38</v>
      </c>
      <c r="C7" s="7">
        <v>233</v>
      </c>
      <c r="D7" s="7">
        <v>262</v>
      </c>
      <c r="E7" s="7">
        <v>388</v>
      </c>
      <c r="F7" s="7">
        <v>384</v>
      </c>
      <c r="G7" s="7"/>
    </row>
    <row r="8" spans="1:7">
      <c r="B8" s="1" t="s">
        <v>39</v>
      </c>
      <c r="C8" s="11">
        <f>SUM(C6:C7)</f>
        <v>919</v>
      </c>
      <c r="D8" s="11">
        <f>SUM(D6:D7)</f>
        <v>1157</v>
      </c>
      <c r="E8" s="11">
        <f>SUM(E6:E7)</f>
        <v>1637</v>
      </c>
      <c r="F8" s="11">
        <f>SUM(F6:F7)</f>
        <v>1627</v>
      </c>
      <c r="G8" s="11"/>
    </row>
    <row r="9" spans="1:7">
      <c r="C9" s="6"/>
      <c r="D9" s="13"/>
      <c r="E9" s="13"/>
      <c r="F9" s="13"/>
      <c r="G9" s="13"/>
    </row>
    <row r="10" spans="1:7" ht="13.5">
      <c r="A10" s="1" t="s">
        <v>40</v>
      </c>
      <c r="C10" s="14" t="s">
        <v>41</v>
      </c>
      <c r="D10" s="6">
        <v>60</v>
      </c>
      <c r="E10" s="6">
        <v>390</v>
      </c>
      <c r="F10" s="6">
        <v>399</v>
      </c>
      <c r="G10" s="4"/>
    </row>
    <row r="11" spans="1:7" ht="13.5">
      <c r="A11" s="1" t="s">
        <v>42</v>
      </c>
      <c r="C11" s="14" t="s">
        <v>43</v>
      </c>
      <c r="D11" s="6">
        <v>100</v>
      </c>
      <c r="E11" s="6">
        <v>100</v>
      </c>
      <c r="F11" s="6">
        <v>100</v>
      </c>
      <c r="G11" s="6"/>
    </row>
    <row r="12" spans="1:7">
      <c r="A12" s="1" t="s">
        <v>44</v>
      </c>
      <c r="C12" s="14" t="s">
        <v>43</v>
      </c>
      <c r="D12" s="14" t="s">
        <v>43</v>
      </c>
      <c r="E12" s="13">
        <v>127</v>
      </c>
      <c r="F12" s="13">
        <v>123</v>
      </c>
      <c r="G12" s="13"/>
    </row>
    <row r="13" spans="1:7">
      <c r="A13" s="1" t="s">
        <v>45</v>
      </c>
      <c r="C13" s="6">
        <v>213</v>
      </c>
      <c r="D13" s="6">
        <v>340</v>
      </c>
      <c r="E13" s="6">
        <v>376</v>
      </c>
      <c r="F13" s="6">
        <v>364</v>
      </c>
      <c r="G13" s="4"/>
    </row>
    <row r="14" spans="1:7">
      <c r="A14" s="1" t="s">
        <v>46</v>
      </c>
      <c r="C14" s="6">
        <v>42</v>
      </c>
      <c r="D14" s="13">
        <v>45</v>
      </c>
      <c r="E14" s="13">
        <v>75</v>
      </c>
      <c r="F14" s="13">
        <v>67</v>
      </c>
      <c r="G14" s="13"/>
    </row>
    <row r="15" spans="1:7" ht="13.5">
      <c r="A15" s="1" t="s">
        <v>47</v>
      </c>
      <c r="C15" s="7">
        <v>20</v>
      </c>
      <c r="D15" s="7">
        <v>20</v>
      </c>
      <c r="E15" s="7">
        <v>20</v>
      </c>
      <c r="F15" s="7">
        <v>20</v>
      </c>
      <c r="G15" s="15"/>
    </row>
    <row r="16" spans="1:7">
      <c r="B16" s="1" t="s">
        <v>48</v>
      </c>
      <c r="C16" s="11">
        <f>SUM(C10:C15)</f>
        <v>275</v>
      </c>
      <c r="D16" s="11">
        <f>SUM(D10:D15)</f>
        <v>565</v>
      </c>
      <c r="E16" s="11">
        <f>SUM(E10:E15)</f>
        <v>1088</v>
      </c>
      <c r="F16" s="11">
        <f>SUM(F10:F15)</f>
        <v>1073</v>
      </c>
      <c r="G16" s="13"/>
    </row>
    <row r="17" spans="1:7" ht="13.5">
      <c r="A17" s="1" t="s">
        <v>49</v>
      </c>
      <c r="C17" s="6">
        <v>140</v>
      </c>
      <c r="D17" s="13">
        <v>120</v>
      </c>
      <c r="E17" s="13">
        <v>100</v>
      </c>
      <c r="F17" s="13">
        <v>100</v>
      </c>
      <c r="G17" s="11"/>
    </row>
    <row r="18" spans="1:7" ht="13.5">
      <c r="A18" s="10" t="s">
        <v>50</v>
      </c>
      <c r="B18" s="10"/>
      <c r="C18" s="16" t="s">
        <v>43</v>
      </c>
      <c r="D18" s="7">
        <v>100</v>
      </c>
      <c r="E18" s="7">
        <v>0</v>
      </c>
      <c r="F18" s="7">
        <v>0</v>
      </c>
      <c r="G18" s="2"/>
    </row>
    <row r="19" spans="1:7">
      <c r="A19" s="17"/>
      <c r="B19" s="17" t="s">
        <v>51</v>
      </c>
      <c r="C19" s="11">
        <f>SUM(C16:C18)</f>
        <v>415</v>
      </c>
      <c r="D19" s="11">
        <f>SUM(D16:D18)</f>
        <v>785</v>
      </c>
      <c r="E19" s="11">
        <f>SUM(E16:E18)</f>
        <v>1188</v>
      </c>
      <c r="F19" s="11">
        <f>SUM(F16:F18)</f>
        <v>1173</v>
      </c>
    </row>
    <row r="20" spans="1:7" ht="13.5">
      <c r="A20" s="17" t="s">
        <v>52</v>
      </c>
      <c r="B20" s="5"/>
      <c r="C20" s="7">
        <v>504</v>
      </c>
      <c r="D20" s="7">
        <v>372</v>
      </c>
      <c r="E20" s="7">
        <v>449</v>
      </c>
      <c r="F20" s="7">
        <v>454</v>
      </c>
      <c r="G20" s="2"/>
    </row>
    <row r="21" spans="1:7" ht="13.5" thickBot="1">
      <c r="B21" s="1" t="s">
        <v>53</v>
      </c>
      <c r="C21" s="8">
        <f>SUM(C19:C20)</f>
        <v>919</v>
      </c>
      <c r="D21" s="8">
        <f>SUM(D19:D20)</f>
        <v>1157</v>
      </c>
      <c r="E21" s="8">
        <f>SUM(E19:E20)</f>
        <v>1637</v>
      </c>
      <c r="F21" s="8">
        <f>SUM(F19:F20)</f>
        <v>1627</v>
      </c>
      <c r="G21" s="9"/>
    </row>
    <row r="22" spans="1:7" ht="14.25" thickTop="1">
      <c r="A22" s="5"/>
      <c r="B22" s="5"/>
    </row>
    <row r="23" spans="1:7" ht="15">
      <c r="A23" s="5" t="s">
        <v>54</v>
      </c>
    </row>
    <row r="24" spans="1:7" ht="15">
      <c r="A24" s="5" t="s">
        <v>55</v>
      </c>
    </row>
    <row r="25" spans="1:7" ht="15">
      <c r="A25" s="5" t="s">
        <v>56</v>
      </c>
    </row>
    <row r="26" spans="1:7">
      <c r="A26" s="1" t="s">
        <v>57</v>
      </c>
    </row>
  </sheetData>
  <pageMargins left="0.75" right="0.75" top="1" bottom="1" header="0.5" footer="0.5"/>
  <pageSetup orientation="portrait"/>
  <headerFooter alignWithMargins="0">
    <oddHeader>&amp;A</oddHeader>
    <oddFooter>Page &amp;P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L107"/>
  <sheetViews>
    <sheetView tabSelected="1" topLeftCell="A98" zoomScaleNormal="100" workbookViewId="0">
      <selection activeCell="A139" sqref="A139"/>
    </sheetView>
  </sheetViews>
  <sheetFormatPr baseColWidth="10" defaultColWidth="8.85546875" defaultRowHeight="15.75"/>
  <cols>
    <col min="1" max="1" width="40.85546875" style="20" customWidth="1"/>
    <col min="2" max="10" width="15.7109375" style="20" customWidth="1"/>
    <col min="11" max="16384" width="8.85546875" style="20"/>
  </cols>
  <sheetData>
    <row r="1" spans="1:7" s="49" customFormat="1" ht="18.75">
      <c r="A1" s="49" t="s">
        <v>62</v>
      </c>
    </row>
    <row r="2" spans="1:7" s="86" customFormat="1" ht="18.75"/>
    <row r="3" spans="1:7" s="86" customFormat="1" ht="18.75"/>
    <row r="4" spans="1:7" ht="15.75" customHeight="1">
      <c r="A4" s="88" t="s">
        <v>102</v>
      </c>
      <c r="B4" s="88"/>
      <c r="C4" s="88"/>
      <c r="D4" s="88"/>
      <c r="E4" s="88"/>
      <c r="F4" s="88"/>
      <c r="G4" s="88"/>
    </row>
    <row r="5" spans="1:7">
      <c r="A5" s="88"/>
      <c r="B5" s="88"/>
      <c r="C5" s="88"/>
      <c r="D5" s="88"/>
      <c r="E5" s="88"/>
      <c r="F5" s="88"/>
      <c r="G5" s="88"/>
    </row>
    <row r="6" spans="1:7">
      <c r="A6" s="88"/>
      <c r="B6" s="88"/>
      <c r="C6" s="88"/>
      <c r="D6" s="88"/>
      <c r="E6" s="88"/>
      <c r="F6" s="88"/>
      <c r="G6" s="88"/>
    </row>
    <row r="7" spans="1:7">
      <c r="A7" s="88"/>
      <c r="B7" s="88"/>
      <c r="C7" s="88"/>
      <c r="D7" s="88"/>
      <c r="E7" s="88"/>
      <c r="F7" s="88"/>
      <c r="G7" s="88"/>
    </row>
    <row r="8" spans="1:7">
      <c r="A8" s="88"/>
      <c r="B8" s="88"/>
      <c r="C8" s="88"/>
      <c r="D8" s="88"/>
      <c r="E8" s="88"/>
      <c r="F8" s="88"/>
      <c r="G8" s="88"/>
    </row>
    <row r="9" spans="1:7">
      <c r="A9" s="88"/>
      <c r="B9" s="88"/>
      <c r="C9" s="88"/>
      <c r="D9" s="88"/>
      <c r="E9" s="88"/>
      <c r="F9" s="88"/>
      <c r="G9" s="88"/>
    </row>
    <row r="10" spans="1:7">
      <c r="A10" s="88"/>
      <c r="B10" s="88"/>
      <c r="C10" s="88"/>
      <c r="D10" s="88"/>
      <c r="E10" s="88"/>
      <c r="F10" s="88"/>
      <c r="G10" s="88"/>
    </row>
    <row r="11" spans="1:7">
      <c r="A11" s="88"/>
      <c r="B11" s="88"/>
      <c r="C11" s="88"/>
      <c r="D11" s="88"/>
      <c r="E11" s="88"/>
      <c r="F11" s="88"/>
      <c r="G11" s="88"/>
    </row>
    <row r="12" spans="1:7">
      <c r="A12" s="88"/>
      <c r="B12" s="88"/>
      <c r="C12" s="88"/>
      <c r="D12" s="88"/>
      <c r="E12" s="88"/>
      <c r="F12" s="88"/>
      <c r="G12" s="88"/>
    </row>
    <row r="13" spans="1:7">
      <c r="A13" s="88"/>
      <c r="B13" s="88"/>
      <c r="C13" s="88"/>
      <c r="D13" s="88"/>
      <c r="E13" s="88"/>
      <c r="F13" s="88"/>
      <c r="G13" s="88"/>
    </row>
    <row r="14" spans="1:7">
      <c r="A14" s="88"/>
      <c r="B14" s="88"/>
      <c r="C14" s="88"/>
      <c r="D14" s="88"/>
      <c r="E14" s="88"/>
      <c r="F14" s="88"/>
      <c r="G14" s="88"/>
    </row>
    <row r="15" spans="1:7" ht="29.25" customHeight="1">
      <c r="A15" s="88"/>
      <c r="B15" s="88"/>
      <c r="C15" s="88"/>
      <c r="D15" s="88"/>
      <c r="E15" s="88"/>
      <c r="F15" s="88"/>
      <c r="G15" s="88"/>
    </row>
    <row r="16" spans="1:7">
      <c r="A16" s="50"/>
      <c r="B16" s="50"/>
      <c r="C16" s="50"/>
      <c r="D16" s="50"/>
      <c r="E16" s="50"/>
      <c r="F16" s="50"/>
      <c r="G16" s="50"/>
    </row>
    <row r="17" spans="1:12">
      <c r="A17" s="18"/>
      <c r="B17" s="19"/>
      <c r="C17" s="18"/>
      <c r="D17" s="18"/>
      <c r="E17" s="18"/>
      <c r="F17" s="18"/>
      <c r="G17" s="18"/>
      <c r="H17" s="18"/>
      <c r="I17" s="18"/>
      <c r="J17" s="18"/>
      <c r="K17" s="18"/>
      <c r="L17" s="18"/>
    </row>
    <row r="18" spans="1:12">
      <c r="A18" s="21" t="s">
        <v>0</v>
      </c>
      <c r="B18" s="22" t="s">
        <v>1</v>
      </c>
      <c r="C18" s="23">
        <f>[1]Assume!$B$4+1</f>
        <v>1996</v>
      </c>
      <c r="D18" s="23">
        <f t="shared" ref="D18:G18" si="0">C18+1</f>
        <v>1997</v>
      </c>
      <c r="E18" s="23">
        <f t="shared" si="0"/>
        <v>1998</v>
      </c>
      <c r="F18" s="23">
        <f t="shared" si="0"/>
        <v>1999</v>
      </c>
      <c r="G18" s="24">
        <f t="shared" si="0"/>
        <v>2000</v>
      </c>
      <c r="H18" s="80">
        <v>2001</v>
      </c>
      <c r="I18" s="80">
        <v>2002</v>
      </c>
      <c r="J18" s="80">
        <v>2003</v>
      </c>
      <c r="K18" s="25"/>
      <c r="L18" s="25"/>
    </row>
    <row r="19" spans="1:12">
      <c r="A19" s="18" t="s">
        <v>2</v>
      </c>
      <c r="B19" s="19"/>
      <c r="C19" s="26">
        <v>5500</v>
      </c>
      <c r="D19" s="18"/>
      <c r="E19" s="18"/>
      <c r="F19" s="18"/>
      <c r="G19" s="25"/>
      <c r="H19" s="25"/>
      <c r="I19" s="25"/>
      <c r="J19" s="25"/>
      <c r="K19" s="25"/>
      <c r="L19" s="25"/>
    </row>
    <row r="20" spans="1:12">
      <c r="A20" s="18" t="s">
        <v>3</v>
      </c>
      <c r="B20" s="27">
        <v>0.245</v>
      </c>
      <c r="C20" s="28">
        <v>0.217</v>
      </c>
      <c r="D20" s="29">
        <v>0.2</v>
      </c>
      <c r="E20" s="29">
        <v>0.15</v>
      </c>
      <c r="F20" s="29">
        <v>0.1</v>
      </c>
      <c r="G20" s="30">
        <v>0.05</v>
      </c>
      <c r="H20" s="30">
        <v>0.05</v>
      </c>
      <c r="I20" s="30">
        <v>0.05</v>
      </c>
      <c r="J20" s="30">
        <v>0.05</v>
      </c>
      <c r="K20" s="30"/>
      <c r="L20" s="29"/>
    </row>
    <row r="21" spans="1:12">
      <c r="A21" s="18" t="s">
        <v>4</v>
      </c>
      <c r="B21" s="31">
        <v>0.75600000000000001</v>
      </c>
      <c r="C21" s="32">
        <v>0.75</v>
      </c>
      <c r="D21" s="32">
        <v>0.74</v>
      </c>
      <c r="E21" s="32">
        <v>0.74</v>
      </c>
      <c r="F21" s="32">
        <v>0.74</v>
      </c>
      <c r="G21" s="33">
        <v>0.74</v>
      </c>
      <c r="H21" s="33">
        <v>0.74</v>
      </c>
      <c r="I21" s="33">
        <v>0.74</v>
      </c>
      <c r="J21" s="33">
        <v>0.74</v>
      </c>
      <c r="K21" s="34"/>
      <c r="L21" s="35"/>
    </row>
    <row r="22" spans="1:12">
      <c r="A22" s="18" t="s">
        <v>5</v>
      </c>
      <c r="B22" s="31">
        <v>0.20899999999999999</v>
      </c>
      <c r="C22" s="32">
        <v>0.20399999999999999</v>
      </c>
      <c r="D22" s="32">
        <v>0.2</v>
      </c>
      <c r="E22" s="32">
        <v>0.2</v>
      </c>
      <c r="F22" s="32">
        <v>0.2</v>
      </c>
      <c r="G22" s="33">
        <v>0.2</v>
      </c>
      <c r="H22" s="33">
        <v>0.2</v>
      </c>
      <c r="I22" s="33">
        <v>0.2</v>
      </c>
      <c r="J22" s="33">
        <v>0.2</v>
      </c>
      <c r="K22" s="34"/>
      <c r="L22" s="35"/>
    </row>
    <row r="23" spans="1:12">
      <c r="A23" s="18" t="s">
        <v>6</v>
      </c>
      <c r="B23" s="31">
        <v>3.5000000000000003E-2</v>
      </c>
      <c r="C23" s="32">
        <v>4.5999999999999999E-2</v>
      </c>
      <c r="D23" s="32">
        <v>0.06</v>
      </c>
      <c r="E23" s="32">
        <v>0.06</v>
      </c>
      <c r="F23" s="32">
        <v>0.06</v>
      </c>
      <c r="G23" s="33">
        <v>0.06</v>
      </c>
      <c r="H23" s="33">
        <v>0.06</v>
      </c>
      <c r="I23" s="33">
        <v>0.06</v>
      </c>
      <c r="J23" s="33">
        <v>0.06</v>
      </c>
      <c r="K23" s="34"/>
      <c r="L23" s="35"/>
    </row>
    <row r="24" spans="1:12">
      <c r="A24" s="18" t="s">
        <v>7</v>
      </c>
      <c r="B24" s="31">
        <v>0.20499999999999999</v>
      </c>
      <c r="C24" s="36">
        <v>0.35</v>
      </c>
      <c r="D24" s="36">
        <v>0.35</v>
      </c>
      <c r="E24" s="36">
        <v>0.35</v>
      </c>
      <c r="F24" s="36">
        <v>0.35</v>
      </c>
      <c r="G24" s="37">
        <v>0.35</v>
      </c>
      <c r="H24" s="37">
        <v>0.35</v>
      </c>
      <c r="I24" s="37">
        <v>0.35</v>
      </c>
      <c r="J24" s="37">
        <v>0.35</v>
      </c>
      <c r="K24" s="34"/>
      <c r="L24" s="18"/>
    </row>
    <row r="25" spans="1:12">
      <c r="A25" s="18"/>
      <c r="B25" s="19"/>
      <c r="C25" s="18"/>
      <c r="D25" s="18"/>
      <c r="E25" s="18"/>
      <c r="F25" s="18"/>
      <c r="G25" s="25"/>
      <c r="H25" s="25"/>
      <c r="I25" s="25"/>
      <c r="J25" s="25"/>
      <c r="K25" s="30"/>
      <c r="L25" s="18"/>
    </row>
    <row r="26" spans="1:12" hidden="1">
      <c r="A26" s="18" t="s">
        <v>58</v>
      </c>
      <c r="B26" s="31">
        <v>0.01</v>
      </c>
      <c r="C26" s="28">
        <v>0.01</v>
      </c>
      <c r="D26" s="28">
        <v>0.01</v>
      </c>
      <c r="E26" s="28">
        <v>0.01</v>
      </c>
      <c r="F26" s="28">
        <v>0.01</v>
      </c>
      <c r="G26" s="28">
        <v>0.01</v>
      </c>
      <c r="H26" s="28">
        <v>0.01</v>
      </c>
      <c r="I26" s="28">
        <v>0.01</v>
      </c>
      <c r="J26" s="28">
        <v>0.01</v>
      </c>
      <c r="K26" s="34"/>
      <c r="L26" s="28"/>
    </row>
    <row r="27" spans="1:12">
      <c r="A27" s="18" t="s">
        <v>59</v>
      </c>
      <c r="B27" s="38">
        <v>43.4</v>
      </c>
      <c r="C27" s="39">
        <v>43.4</v>
      </c>
      <c r="D27" s="39">
        <v>43.4</v>
      </c>
      <c r="E27" s="39">
        <v>43.4</v>
      </c>
      <c r="F27" s="39">
        <v>43.4</v>
      </c>
      <c r="G27" s="39">
        <v>43.4</v>
      </c>
      <c r="H27" s="39">
        <v>43.4</v>
      </c>
      <c r="I27" s="39">
        <v>43.4</v>
      </c>
      <c r="J27" s="39">
        <v>43.4</v>
      </c>
      <c r="K27" s="40"/>
      <c r="L27" s="39"/>
    </row>
    <row r="28" spans="1:12">
      <c r="A28" s="18" t="s">
        <v>60</v>
      </c>
      <c r="B28" s="38">
        <v>59.4</v>
      </c>
      <c r="C28" s="39">
        <v>59.4</v>
      </c>
      <c r="D28" s="39">
        <v>59.4</v>
      </c>
      <c r="E28" s="39">
        <v>59.4</v>
      </c>
      <c r="F28" s="39">
        <v>59.4</v>
      </c>
      <c r="G28" s="39">
        <v>59.4</v>
      </c>
      <c r="H28" s="39">
        <v>59.4</v>
      </c>
      <c r="I28" s="39">
        <v>59.4</v>
      </c>
      <c r="J28" s="39">
        <v>59.4</v>
      </c>
      <c r="K28" s="40"/>
      <c r="L28" s="39"/>
    </row>
    <row r="29" spans="1:12">
      <c r="A29" s="18" t="s">
        <v>73</v>
      </c>
      <c r="B29" s="38">
        <v>12.5</v>
      </c>
      <c r="C29" s="39">
        <v>12.5</v>
      </c>
      <c r="D29" s="39">
        <v>12.5</v>
      </c>
      <c r="E29" s="39">
        <v>12.5</v>
      </c>
      <c r="F29" s="39">
        <v>12.5</v>
      </c>
      <c r="G29" s="39">
        <v>12.5</v>
      </c>
      <c r="H29" s="39">
        <v>12.5</v>
      </c>
      <c r="I29" s="39">
        <v>12.5</v>
      </c>
      <c r="J29" s="39">
        <v>12.5</v>
      </c>
      <c r="K29" s="40"/>
      <c r="L29" s="39"/>
    </row>
    <row r="30" spans="1:12">
      <c r="A30" s="18" t="s">
        <v>61</v>
      </c>
      <c r="B30" s="41">
        <v>39.700000000000003</v>
      </c>
      <c r="C30" s="42">
        <v>10</v>
      </c>
      <c r="D30" s="42">
        <v>10</v>
      </c>
      <c r="E30" s="42">
        <v>10</v>
      </c>
      <c r="F30" s="42">
        <v>10</v>
      </c>
      <c r="G30" s="43">
        <v>10</v>
      </c>
      <c r="H30" s="43">
        <v>10</v>
      </c>
      <c r="I30" s="43">
        <v>10</v>
      </c>
      <c r="J30" s="43">
        <v>10</v>
      </c>
      <c r="K30" s="40"/>
      <c r="L30" s="44"/>
    </row>
    <row r="31" spans="1:12">
      <c r="A31" s="18" t="s">
        <v>8</v>
      </c>
      <c r="B31" s="45">
        <v>1.46E-2</v>
      </c>
      <c r="C31" s="46">
        <f>B31</f>
        <v>1.46E-2</v>
      </c>
      <c r="D31" s="46">
        <f t="shared" ref="D31:J31" si="1">C31</f>
        <v>1.46E-2</v>
      </c>
      <c r="E31" s="46">
        <f t="shared" si="1"/>
        <v>1.46E-2</v>
      </c>
      <c r="F31" s="46">
        <f t="shared" si="1"/>
        <v>1.46E-2</v>
      </c>
      <c r="G31" s="47">
        <f t="shared" si="1"/>
        <v>1.46E-2</v>
      </c>
      <c r="H31" s="47">
        <f t="shared" si="1"/>
        <v>1.46E-2</v>
      </c>
      <c r="I31" s="47">
        <f t="shared" si="1"/>
        <v>1.46E-2</v>
      </c>
      <c r="J31" s="47">
        <f t="shared" si="1"/>
        <v>1.46E-2</v>
      </c>
      <c r="K31" s="34"/>
      <c r="L31" s="48"/>
    </row>
    <row r="32" spans="1:12">
      <c r="A32" s="18"/>
      <c r="B32" s="47"/>
      <c r="C32" s="46"/>
      <c r="D32" s="46"/>
      <c r="E32" s="46"/>
      <c r="F32" s="46"/>
      <c r="G32" s="47"/>
      <c r="H32" s="34"/>
      <c r="I32" s="34"/>
      <c r="J32" s="34"/>
      <c r="K32" s="34"/>
      <c r="L32" s="48"/>
    </row>
    <row r="35" spans="1:10" s="78" customFormat="1">
      <c r="A35" s="78" t="s">
        <v>63</v>
      </c>
    </row>
    <row r="36" spans="1:10" s="78" customFormat="1"/>
    <row r="37" spans="1:10" s="78" customFormat="1">
      <c r="A37" s="79" t="s">
        <v>88</v>
      </c>
    </row>
    <row r="38" spans="1:10" s="78" customFormat="1">
      <c r="A38" s="79"/>
    </row>
    <row r="39" spans="1:10" s="78" customFormat="1">
      <c r="A39" s="79" t="s">
        <v>95</v>
      </c>
    </row>
    <row r="40" spans="1:10" s="78" customFormat="1">
      <c r="A40" s="79"/>
    </row>
    <row r="41" spans="1:10" s="78" customFormat="1">
      <c r="A41" s="79" t="s">
        <v>96</v>
      </c>
    </row>
    <row r="42" spans="1:10" s="78" customFormat="1">
      <c r="A42" s="79"/>
    </row>
    <row r="43" spans="1:10" s="78" customFormat="1">
      <c r="A43" s="79" t="s">
        <v>97</v>
      </c>
    </row>
    <row r="46" spans="1:10" s="53" customFormat="1">
      <c r="A46" s="62" t="s">
        <v>70</v>
      </c>
      <c r="B46" s="63">
        <v>1995</v>
      </c>
      <c r="C46" s="64">
        <v>1996</v>
      </c>
      <c r="D46" s="64">
        <v>1997</v>
      </c>
      <c r="E46" s="64">
        <v>1998</v>
      </c>
      <c r="F46" s="64">
        <v>1999</v>
      </c>
      <c r="G46" s="64">
        <v>2000</v>
      </c>
      <c r="H46" s="64">
        <v>2001</v>
      </c>
      <c r="I46" s="64">
        <v>2002</v>
      </c>
      <c r="J46" s="64">
        <v>2003</v>
      </c>
    </row>
    <row r="47" spans="1:10">
      <c r="A47" s="20" t="s">
        <v>2</v>
      </c>
      <c r="B47" s="54"/>
      <c r="C47" s="55">
        <v>5500</v>
      </c>
      <c r="D47" s="55">
        <f t="shared" ref="D47:J47" si="2">C47*(1+D20)</f>
        <v>6600</v>
      </c>
      <c r="E47" s="55">
        <f t="shared" si="2"/>
        <v>7589.9999999999991</v>
      </c>
      <c r="F47" s="55">
        <f t="shared" si="2"/>
        <v>8349</v>
      </c>
      <c r="G47" s="55">
        <f t="shared" si="2"/>
        <v>8766.4500000000007</v>
      </c>
      <c r="H47" s="55">
        <f t="shared" si="2"/>
        <v>9204.7725000000009</v>
      </c>
      <c r="I47" s="55">
        <f t="shared" si="2"/>
        <v>9665.0111250000009</v>
      </c>
      <c r="J47" s="55">
        <f t="shared" si="2"/>
        <v>10148.261681250002</v>
      </c>
    </row>
    <row r="48" spans="1:10">
      <c r="A48" s="51" t="s">
        <v>64</v>
      </c>
      <c r="B48" s="54"/>
      <c r="C48" s="55">
        <f t="shared" ref="C48:J48" si="3">C21*C47</f>
        <v>4125</v>
      </c>
      <c r="D48" s="55">
        <f t="shared" si="3"/>
        <v>4884</v>
      </c>
      <c r="E48" s="55">
        <f t="shared" si="3"/>
        <v>5616.5999999999995</v>
      </c>
      <c r="F48" s="55">
        <f t="shared" si="3"/>
        <v>6178.26</v>
      </c>
      <c r="G48" s="55">
        <f t="shared" si="3"/>
        <v>6487.1730000000007</v>
      </c>
      <c r="H48" s="55">
        <f t="shared" si="3"/>
        <v>6811.5316500000008</v>
      </c>
      <c r="I48" s="55">
        <f t="shared" si="3"/>
        <v>7152.1082325000007</v>
      </c>
      <c r="J48" s="55">
        <f t="shared" si="3"/>
        <v>7509.7136441250013</v>
      </c>
    </row>
    <row r="49" spans="1:10" s="59" customFormat="1">
      <c r="A49" s="56" t="s">
        <v>65</v>
      </c>
      <c r="B49" s="57"/>
      <c r="C49" s="58">
        <f>C47-C48</f>
        <v>1375</v>
      </c>
      <c r="D49" s="58">
        <f>D47-D48</f>
        <v>1716</v>
      </c>
      <c r="E49" s="58">
        <f t="shared" ref="E49:G49" si="4">E47-E48</f>
        <v>1973.3999999999996</v>
      </c>
      <c r="F49" s="58">
        <f t="shared" si="4"/>
        <v>2170.7399999999998</v>
      </c>
      <c r="G49" s="58">
        <f t="shared" si="4"/>
        <v>2279.277</v>
      </c>
      <c r="H49" s="58">
        <f t="shared" ref="H49" si="5">H47-H48</f>
        <v>2393.2408500000001</v>
      </c>
      <c r="I49" s="58">
        <f t="shared" ref="I49" si="6">I47-I48</f>
        <v>2512.9028925000002</v>
      </c>
      <c r="J49" s="58">
        <f t="shared" ref="J49" si="7">J47-J48</f>
        <v>2638.5480371250005</v>
      </c>
    </row>
    <row r="50" spans="1:10">
      <c r="A50" s="51" t="s">
        <v>66</v>
      </c>
      <c r="B50" s="54"/>
      <c r="C50" s="55">
        <f t="shared" ref="C50:J50" si="8">C22*C47</f>
        <v>1122</v>
      </c>
      <c r="D50" s="55">
        <f t="shared" si="8"/>
        <v>1320</v>
      </c>
      <c r="E50" s="55">
        <f t="shared" si="8"/>
        <v>1518</v>
      </c>
      <c r="F50" s="55">
        <f t="shared" si="8"/>
        <v>1669.8000000000002</v>
      </c>
      <c r="G50" s="55">
        <f t="shared" si="8"/>
        <v>1753.2900000000002</v>
      </c>
      <c r="H50" s="55">
        <f t="shared" si="8"/>
        <v>1840.9545000000003</v>
      </c>
      <c r="I50" s="55">
        <f t="shared" si="8"/>
        <v>1933.0022250000002</v>
      </c>
      <c r="J50" s="55">
        <f t="shared" si="8"/>
        <v>2029.6523362500004</v>
      </c>
    </row>
    <row r="51" spans="1:10" s="59" customFormat="1">
      <c r="A51" s="56" t="s">
        <v>67</v>
      </c>
      <c r="B51" s="57"/>
      <c r="C51" s="58">
        <f>C49-C50</f>
        <v>253</v>
      </c>
      <c r="D51" s="58">
        <f>D49-D50</f>
        <v>396</v>
      </c>
      <c r="E51" s="58">
        <f t="shared" ref="E51:G51" si="9">E49-E50</f>
        <v>455.39999999999964</v>
      </c>
      <c r="F51" s="58">
        <f t="shared" si="9"/>
        <v>500.9399999999996</v>
      </c>
      <c r="G51" s="58">
        <f t="shared" si="9"/>
        <v>525.98699999999985</v>
      </c>
      <c r="H51" s="58">
        <f t="shared" ref="H51" si="10">H49-H50</f>
        <v>552.28634999999986</v>
      </c>
      <c r="I51" s="58">
        <f t="shared" ref="I51" si="11">I49-I50</f>
        <v>579.90066750000005</v>
      </c>
      <c r="J51" s="58">
        <f t="shared" ref="J51" si="12">J49-J50</f>
        <v>608.8957008750001</v>
      </c>
    </row>
    <row r="52" spans="1:10">
      <c r="A52" s="51" t="s">
        <v>68</v>
      </c>
      <c r="B52" s="54"/>
      <c r="C52" s="55">
        <f t="shared" ref="C52:J52" si="13">C24*C51</f>
        <v>88.55</v>
      </c>
      <c r="D52" s="55">
        <f t="shared" si="13"/>
        <v>138.6</v>
      </c>
      <c r="E52" s="55">
        <f t="shared" si="13"/>
        <v>159.38999999999987</v>
      </c>
      <c r="F52" s="55">
        <f t="shared" si="13"/>
        <v>175.32899999999984</v>
      </c>
      <c r="G52" s="55">
        <f t="shared" si="13"/>
        <v>184.09544999999994</v>
      </c>
      <c r="H52" s="55">
        <f t="shared" si="13"/>
        <v>193.30022249999993</v>
      </c>
      <c r="I52" s="55">
        <f t="shared" si="13"/>
        <v>202.965233625</v>
      </c>
      <c r="J52" s="55">
        <f t="shared" si="13"/>
        <v>213.11349530625003</v>
      </c>
    </row>
    <row r="53" spans="1:10" s="53" customFormat="1">
      <c r="A53" s="52" t="s">
        <v>69</v>
      </c>
      <c r="B53" s="60"/>
      <c r="C53" s="61">
        <f>C51-C52</f>
        <v>164.45</v>
      </c>
      <c r="D53" s="61">
        <f>D51-D52</f>
        <v>257.39999999999998</v>
      </c>
      <c r="E53" s="61">
        <f t="shared" ref="E53:G53" si="14">E51-E52</f>
        <v>296.00999999999976</v>
      </c>
      <c r="F53" s="61">
        <f t="shared" si="14"/>
        <v>325.61099999999976</v>
      </c>
      <c r="G53" s="61">
        <f t="shared" si="14"/>
        <v>341.89154999999994</v>
      </c>
      <c r="H53" s="61">
        <f t="shared" ref="H53" si="15">H51-H52</f>
        <v>358.98612749999995</v>
      </c>
      <c r="I53" s="61">
        <f t="shared" ref="I53" si="16">I51-I52</f>
        <v>376.93543387500006</v>
      </c>
      <c r="J53" s="61">
        <f t="shared" ref="J53" si="17">J51-J52</f>
        <v>395.7822055687501</v>
      </c>
    </row>
    <row r="56" spans="1:10" s="53" customFormat="1">
      <c r="A56" s="62" t="s">
        <v>71</v>
      </c>
      <c r="B56" s="63">
        <v>1995</v>
      </c>
      <c r="C56" s="64">
        <v>1996</v>
      </c>
      <c r="D56" s="64">
        <v>1997</v>
      </c>
      <c r="E56" s="64">
        <v>1998</v>
      </c>
      <c r="F56" s="64">
        <v>1999</v>
      </c>
      <c r="G56" s="64">
        <v>2000</v>
      </c>
      <c r="H56" s="64">
        <v>2001</v>
      </c>
      <c r="I56" s="64">
        <v>2002</v>
      </c>
      <c r="J56" s="64">
        <v>2003</v>
      </c>
    </row>
    <row r="57" spans="1:10">
      <c r="A57" s="20" t="s">
        <v>72</v>
      </c>
      <c r="B57" s="54">
        <v>388</v>
      </c>
      <c r="C57" s="66">
        <f t="shared" ref="C57:J57" si="18">C47/C29</f>
        <v>440</v>
      </c>
      <c r="D57" s="66">
        <f t="shared" si="18"/>
        <v>528</v>
      </c>
      <c r="E57" s="66">
        <f t="shared" si="18"/>
        <v>607.19999999999993</v>
      </c>
      <c r="F57" s="66">
        <f t="shared" si="18"/>
        <v>667.92</v>
      </c>
      <c r="G57" s="66">
        <f t="shared" si="18"/>
        <v>701.31600000000003</v>
      </c>
      <c r="H57" s="66">
        <f t="shared" si="18"/>
        <v>736.38180000000011</v>
      </c>
      <c r="I57" s="66">
        <f t="shared" si="18"/>
        <v>773.20089000000007</v>
      </c>
      <c r="J57" s="66">
        <f t="shared" si="18"/>
        <v>811.8609345000001</v>
      </c>
    </row>
    <row r="58" spans="1:10" s="53" customFormat="1">
      <c r="A58" s="65" t="s">
        <v>71</v>
      </c>
      <c r="C58" s="69">
        <f>C57-B57</f>
        <v>52</v>
      </c>
      <c r="D58" s="69">
        <f>D57-C57</f>
        <v>88</v>
      </c>
      <c r="E58" s="69">
        <f>E57-D57</f>
        <v>79.199999999999932</v>
      </c>
      <c r="F58" s="69">
        <f>F57-E57</f>
        <v>60.720000000000027</v>
      </c>
      <c r="G58" s="69">
        <f>G57-F57</f>
        <v>33.396000000000072</v>
      </c>
      <c r="H58" s="69">
        <f t="shared" ref="H58:J58" si="19">H57-G57</f>
        <v>35.065800000000081</v>
      </c>
      <c r="I58" s="69">
        <f t="shared" si="19"/>
        <v>36.81908999999996</v>
      </c>
      <c r="J58" s="69">
        <f t="shared" si="19"/>
        <v>38.660044500000026</v>
      </c>
    </row>
    <row r="61" spans="1:10" s="53" customFormat="1">
      <c r="A61" s="62" t="s">
        <v>74</v>
      </c>
      <c r="B61" s="63">
        <v>1995</v>
      </c>
      <c r="C61" s="64">
        <v>1996</v>
      </c>
      <c r="D61" s="64">
        <v>1997</v>
      </c>
      <c r="E61" s="64">
        <v>1998</v>
      </c>
      <c r="F61" s="64">
        <v>1999</v>
      </c>
      <c r="G61" s="64">
        <v>2000</v>
      </c>
      <c r="H61" s="64">
        <v>2001</v>
      </c>
      <c r="I61" s="64">
        <v>2002</v>
      </c>
      <c r="J61" s="64">
        <v>2003</v>
      </c>
    </row>
    <row r="62" spans="1:10">
      <c r="A62" s="68" t="s">
        <v>76</v>
      </c>
      <c r="B62" s="72">
        <v>606</v>
      </c>
      <c r="C62" s="70">
        <f t="shared" ref="C62:J63" si="20">C27*C47/365</f>
        <v>653.97260273972597</v>
      </c>
      <c r="D62" s="70">
        <f t="shared" si="20"/>
        <v>784.76712328767121</v>
      </c>
      <c r="E62" s="70">
        <f t="shared" si="20"/>
        <v>902.48219178082172</v>
      </c>
      <c r="F62" s="70">
        <f t="shared" si="20"/>
        <v>992.73041095890403</v>
      </c>
      <c r="G62" s="70">
        <f t="shared" si="20"/>
        <v>1042.3669315068494</v>
      </c>
      <c r="H62" s="70">
        <f t="shared" si="20"/>
        <v>1094.4852780821918</v>
      </c>
      <c r="I62" s="70">
        <f t="shared" si="20"/>
        <v>1149.2095419863015</v>
      </c>
      <c r="J62" s="70">
        <f t="shared" si="20"/>
        <v>1206.6700190856166</v>
      </c>
    </row>
    <row r="63" spans="1:10">
      <c r="A63" s="71" t="s">
        <v>77</v>
      </c>
      <c r="B63" s="72">
        <v>587</v>
      </c>
      <c r="C63" s="70">
        <f t="shared" si="20"/>
        <v>671.30136986301375</v>
      </c>
      <c r="D63" s="70">
        <f t="shared" si="20"/>
        <v>794.82082191780819</v>
      </c>
      <c r="E63" s="70">
        <f t="shared" si="20"/>
        <v>914.04394520547942</v>
      </c>
      <c r="F63" s="70">
        <f t="shared" si="20"/>
        <v>1005.4483397260275</v>
      </c>
      <c r="G63" s="70">
        <f t="shared" si="20"/>
        <v>1055.7207567123287</v>
      </c>
      <c r="H63" s="70">
        <f t="shared" si="20"/>
        <v>1108.5067945479454</v>
      </c>
      <c r="I63" s="70">
        <f t="shared" si="20"/>
        <v>1163.9321342753426</v>
      </c>
      <c r="J63" s="70">
        <f t="shared" si="20"/>
        <v>1222.1287409891099</v>
      </c>
    </row>
    <row r="64" spans="1:10">
      <c r="A64" s="71" t="s">
        <v>78</v>
      </c>
      <c r="B64" s="72">
        <v>376</v>
      </c>
      <c r="C64" s="70">
        <f t="shared" ref="C64:J64" si="21">C30*C72/365</f>
        <v>115.3233252017264</v>
      </c>
      <c r="D64" s="70">
        <f t="shared" si="21"/>
        <v>137.19231375492589</v>
      </c>
      <c r="E64" s="70">
        <f t="shared" si="21"/>
        <v>157.14583899418275</v>
      </c>
      <c r="F64" s="70">
        <f t="shared" si="21"/>
        <v>171.77162724713833</v>
      </c>
      <c r="G64" s="70">
        <f t="shared" si="21"/>
        <v>179.10809361606306</v>
      </c>
      <c r="H64" s="70">
        <f t="shared" si="21"/>
        <v>188.06349829686621</v>
      </c>
      <c r="I64" s="70">
        <f t="shared" si="21"/>
        <v>197.46667321170952</v>
      </c>
      <c r="J64" s="70">
        <f t="shared" si="21"/>
        <v>207.34000687229505</v>
      </c>
    </row>
    <row r="65" spans="1:10">
      <c r="A65" s="71" t="s">
        <v>79</v>
      </c>
      <c r="B65" s="72">
        <v>75</v>
      </c>
      <c r="C65" s="70">
        <f t="shared" ref="C65:J65" si="22">C31*C47</f>
        <v>80.3</v>
      </c>
      <c r="D65" s="70">
        <f t="shared" si="22"/>
        <v>96.36</v>
      </c>
      <c r="E65" s="70">
        <f t="shared" si="22"/>
        <v>110.81399999999999</v>
      </c>
      <c r="F65" s="70">
        <f t="shared" si="22"/>
        <v>121.8954</v>
      </c>
      <c r="G65" s="70">
        <f t="shared" si="22"/>
        <v>127.99017000000001</v>
      </c>
      <c r="H65" s="70">
        <f t="shared" si="22"/>
        <v>134.3896785</v>
      </c>
      <c r="I65" s="70">
        <f t="shared" si="22"/>
        <v>141.10916242500002</v>
      </c>
      <c r="J65" s="70">
        <f t="shared" si="22"/>
        <v>148.16462054625003</v>
      </c>
    </row>
    <row r="66" spans="1:10">
      <c r="A66" s="20" t="s">
        <v>75</v>
      </c>
      <c r="B66" s="72">
        <f>B62+B63-B64-B65</f>
        <v>742</v>
      </c>
      <c r="C66" s="66">
        <f>C62+C63-C64-C65</f>
        <v>1129.6506474010134</v>
      </c>
      <c r="D66" s="66">
        <f t="shared" ref="D66:G66" si="23">D62+D63-D64-D65</f>
        <v>1346.0356314505536</v>
      </c>
      <c r="E66" s="66">
        <f t="shared" si="23"/>
        <v>1548.5662979921183</v>
      </c>
      <c r="F66" s="66">
        <f t="shared" si="23"/>
        <v>1704.5117234377931</v>
      </c>
      <c r="G66" s="66">
        <f t="shared" si="23"/>
        <v>1790.9894246031147</v>
      </c>
      <c r="H66" s="66">
        <f t="shared" ref="H66" si="24">H62+H63-H64-H65</f>
        <v>1880.5388958332708</v>
      </c>
      <c r="I66" s="66">
        <f t="shared" ref="I66" si="25">I62+I63-I64-I65</f>
        <v>1974.5658406249347</v>
      </c>
      <c r="J66" s="66">
        <f t="shared" ref="J66" si="26">J62+J63-J64-J65</f>
        <v>2073.2941326561813</v>
      </c>
    </row>
    <row r="67" spans="1:10" s="53" customFormat="1">
      <c r="A67" s="65" t="s">
        <v>74</v>
      </c>
      <c r="B67" s="60"/>
      <c r="C67" s="69">
        <f>C66-B66</f>
        <v>387.65064740101343</v>
      </c>
      <c r="D67" s="69">
        <f t="shared" ref="D67:G67" si="27">D66-C66</f>
        <v>216.38498404954021</v>
      </c>
      <c r="E67" s="69">
        <f t="shared" si="27"/>
        <v>202.53066654156464</v>
      </c>
      <c r="F67" s="69">
        <f t="shared" si="27"/>
        <v>155.9454254456748</v>
      </c>
      <c r="G67" s="69">
        <f t="shared" si="27"/>
        <v>86.477701165321605</v>
      </c>
      <c r="H67" s="69">
        <f t="shared" ref="H67" si="28">H66-G66</f>
        <v>89.549471230156087</v>
      </c>
      <c r="I67" s="69">
        <f t="shared" ref="I67" si="29">I66-H66</f>
        <v>94.026944791663936</v>
      </c>
      <c r="J67" s="69">
        <f t="shared" ref="J67" si="30">J66-I66</f>
        <v>98.72829203124661</v>
      </c>
    </row>
    <row r="70" spans="1:10" s="53" customFormat="1">
      <c r="A70" s="62" t="s">
        <v>80</v>
      </c>
      <c r="B70" s="63">
        <v>1995</v>
      </c>
      <c r="C70" s="64">
        <v>1996</v>
      </c>
      <c r="D70" s="64">
        <v>1997</v>
      </c>
      <c r="E70" s="64">
        <v>1998</v>
      </c>
      <c r="F70" s="64">
        <v>1999</v>
      </c>
      <c r="G70" s="64">
        <v>2000</v>
      </c>
      <c r="H70" s="64">
        <v>2001</v>
      </c>
      <c r="I70" s="64">
        <v>2002</v>
      </c>
      <c r="J70" s="64">
        <v>2003</v>
      </c>
    </row>
    <row r="71" spans="1:10">
      <c r="A71" s="68" t="s">
        <v>15</v>
      </c>
      <c r="B71" s="72"/>
      <c r="C71" s="70">
        <f>B63</f>
        <v>587</v>
      </c>
      <c r="D71" s="70">
        <f t="shared" ref="D71:G71" si="31">C63</f>
        <v>671.30136986301375</v>
      </c>
      <c r="E71" s="70">
        <f t="shared" si="31"/>
        <v>794.82082191780819</v>
      </c>
      <c r="F71" s="70">
        <f t="shared" si="31"/>
        <v>914.04394520547942</v>
      </c>
      <c r="G71" s="70">
        <f t="shared" si="31"/>
        <v>1005.4483397260275</v>
      </c>
      <c r="H71" s="70">
        <f t="shared" ref="H71:J71" si="32">G63</f>
        <v>1055.7207567123287</v>
      </c>
      <c r="I71" s="70">
        <f t="shared" si="32"/>
        <v>1108.5067945479454</v>
      </c>
      <c r="J71" s="70">
        <f t="shared" si="32"/>
        <v>1163.9321342753426</v>
      </c>
    </row>
    <row r="72" spans="1:10" s="53" customFormat="1">
      <c r="A72" s="73" t="s">
        <v>81</v>
      </c>
      <c r="B72" s="74"/>
      <c r="C72" s="67">
        <f>C74-C71+C73</f>
        <v>4209.3013698630139</v>
      </c>
      <c r="D72" s="67">
        <f t="shared" ref="D72:G72" si="33">D74-D71+D73</f>
        <v>5007.5194520547948</v>
      </c>
      <c r="E72" s="67">
        <f t="shared" si="33"/>
        <v>5735.8231232876706</v>
      </c>
      <c r="F72" s="67">
        <f t="shared" si="33"/>
        <v>6269.6643945205487</v>
      </c>
      <c r="G72" s="67">
        <f t="shared" si="33"/>
        <v>6537.445416986302</v>
      </c>
      <c r="H72" s="67">
        <f t="shared" ref="H72" si="34">H74-H71+H73</f>
        <v>6864.3176878356171</v>
      </c>
      <c r="I72" s="67">
        <f t="shared" ref="I72" si="35">I74-I71+I73</f>
        <v>7207.5335722273976</v>
      </c>
      <c r="J72" s="67">
        <f t="shared" ref="J72" si="36">J74-J71+J73</f>
        <v>7567.9102508387687</v>
      </c>
    </row>
    <row r="73" spans="1:10">
      <c r="A73" s="71" t="s">
        <v>64</v>
      </c>
      <c r="B73" s="72"/>
      <c r="C73" s="70">
        <f>C48</f>
        <v>4125</v>
      </c>
      <c r="D73" s="70">
        <f t="shared" ref="D73:G73" si="37">D48</f>
        <v>4884</v>
      </c>
      <c r="E73" s="70">
        <f t="shared" si="37"/>
        <v>5616.5999999999995</v>
      </c>
      <c r="F73" s="70">
        <f t="shared" si="37"/>
        <v>6178.26</v>
      </c>
      <c r="G73" s="70">
        <f t="shared" si="37"/>
        <v>6487.1730000000007</v>
      </c>
      <c r="H73" s="70">
        <f t="shared" ref="H73:J73" si="38">H48</f>
        <v>6811.5316500000008</v>
      </c>
      <c r="I73" s="70">
        <f t="shared" si="38"/>
        <v>7152.1082325000007</v>
      </c>
      <c r="J73" s="70">
        <f t="shared" si="38"/>
        <v>7509.7136441250013</v>
      </c>
    </row>
    <row r="74" spans="1:10">
      <c r="A74" s="71" t="s">
        <v>82</v>
      </c>
      <c r="B74" s="72"/>
      <c r="C74" s="70">
        <f>C63</f>
        <v>671.30136986301375</v>
      </c>
      <c r="D74" s="70">
        <f t="shared" ref="D74:G74" si="39">D63</f>
        <v>794.82082191780819</v>
      </c>
      <c r="E74" s="70">
        <f t="shared" si="39"/>
        <v>914.04394520547942</v>
      </c>
      <c r="F74" s="70">
        <f t="shared" si="39"/>
        <v>1005.4483397260275</v>
      </c>
      <c r="G74" s="70">
        <f t="shared" si="39"/>
        <v>1055.7207567123287</v>
      </c>
      <c r="H74" s="70">
        <f t="shared" ref="H74:J74" si="40">H63</f>
        <v>1108.5067945479454</v>
      </c>
      <c r="I74" s="70">
        <f t="shared" si="40"/>
        <v>1163.9321342753426</v>
      </c>
      <c r="J74" s="70">
        <f t="shared" si="40"/>
        <v>1222.1287409891099</v>
      </c>
    </row>
    <row r="77" spans="1:10" s="53" customFormat="1">
      <c r="A77" s="75" t="s">
        <v>87</v>
      </c>
      <c r="B77" s="63">
        <v>1995</v>
      </c>
      <c r="C77" s="64">
        <v>1996</v>
      </c>
      <c r="D77" s="64">
        <v>1997</v>
      </c>
      <c r="E77" s="64">
        <v>1998</v>
      </c>
      <c r="F77" s="64">
        <v>1999</v>
      </c>
      <c r="G77" s="64">
        <v>2000</v>
      </c>
      <c r="H77" s="64">
        <v>2001</v>
      </c>
      <c r="I77" s="64">
        <v>2002</v>
      </c>
      <c r="J77" s="64">
        <v>2003</v>
      </c>
    </row>
    <row r="78" spans="1:10">
      <c r="A78" s="20" t="s">
        <v>84</v>
      </c>
      <c r="B78" s="54"/>
      <c r="C78" s="76">
        <f>C53</f>
        <v>164.45</v>
      </c>
      <c r="D78" s="76">
        <f t="shared" ref="D78:G78" si="41">D53</f>
        <v>257.39999999999998</v>
      </c>
      <c r="E78" s="76">
        <f t="shared" si="41"/>
        <v>296.00999999999976</v>
      </c>
      <c r="F78" s="76">
        <f t="shared" si="41"/>
        <v>325.61099999999976</v>
      </c>
      <c r="G78" s="76">
        <f t="shared" si="41"/>
        <v>341.89154999999994</v>
      </c>
      <c r="H78" s="76">
        <f t="shared" ref="H78:J78" si="42">H53</f>
        <v>358.98612749999995</v>
      </c>
      <c r="I78" s="76">
        <f t="shared" si="42"/>
        <v>376.93543387500006</v>
      </c>
      <c r="J78" s="76">
        <f t="shared" si="42"/>
        <v>395.7822055687501</v>
      </c>
    </row>
    <row r="79" spans="1:10">
      <c r="A79" s="51" t="s">
        <v>85</v>
      </c>
      <c r="B79" s="54"/>
      <c r="C79" s="66">
        <f>C58</f>
        <v>52</v>
      </c>
      <c r="D79" s="66">
        <f t="shared" ref="D79:G79" si="43">D58</f>
        <v>88</v>
      </c>
      <c r="E79" s="66">
        <f t="shared" si="43"/>
        <v>79.199999999999932</v>
      </c>
      <c r="F79" s="66">
        <f t="shared" si="43"/>
        <v>60.720000000000027</v>
      </c>
      <c r="G79" s="66">
        <f t="shared" si="43"/>
        <v>33.396000000000072</v>
      </c>
      <c r="H79" s="66">
        <f t="shared" ref="H79:J79" si="44">H58</f>
        <v>35.065800000000081</v>
      </c>
      <c r="I79" s="66">
        <f t="shared" si="44"/>
        <v>36.81908999999996</v>
      </c>
      <c r="J79" s="66">
        <f t="shared" si="44"/>
        <v>38.660044500000026</v>
      </c>
    </row>
    <row r="80" spans="1:10">
      <c r="A80" s="51" t="s">
        <v>86</v>
      </c>
      <c r="B80" s="54"/>
      <c r="C80" s="66">
        <f>C67</f>
        <v>387.65064740101343</v>
      </c>
      <c r="D80" s="66">
        <f t="shared" ref="D80:G80" si="45">D67</f>
        <v>216.38498404954021</v>
      </c>
      <c r="E80" s="66">
        <f t="shared" si="45"/>
        <v>202.53066654156464</v>
      </c>
      <c r="F80" s="66">
        <f t="shared" si="45"/>
        <v>155.9454254456748</v>
      </c>
      <c r="G80" s="66">
        <f t="shared" si="45"/>
        <v>86.477701165321605</v>
      </c>
      <c r="H80" s="66">
        <f t="shared" ref="H80:J80" si="46">H67</f>
        <v>89.549471230156087</v>
      </c>
      <c r="I80" s="66">
        <f t="shared" si="46"/>
        <v>94.026944791663936</v>
      </c>
      <c r="J80" s="66">
        <f t="shared" si="46"/>
        <v>98.72829203124661</v>
      </c>
    </row>
    <row r="81" spans="1:10" s="53" customFormat="1">
      <c r="A81" s="53" t="s">
        <v>83</v>
      </c>
      <c r="B81" s="60"/>
      <c r="C81" s="77">
        <f>C78-C79-C80</f>
        <v>-275.20064740101344</v>
      </c>
      <c r="D81" s="77">
        <f t="shared" ref="D81:G81" si="47">D78-D79-D80</f>
        <v>-46.98498404954023</v>
      </c>
      <c r="E81" s="77">
        <f t="shared" si="47"/>
        <v>14.27933345843519</v>
      </c>
      <c r="F81" s="77">
        <f t="shared" si="47"/>
        <v>108.94557455432493</v>
      </c>
      <c r="G81" s="77">
        <f t="shared" si="47"/>
        <v>222.01784883467826</v>
      </c>
      <c r="H81" s="77">
        <f t="shared" ref="H81" si="48">H78-H79-H80</f>
        <v>234.37085626984378</v>
      </c>
      <c r="I81" s="77">
        <f t="shared" ref="I81" si="49">I78-I79-I80</f>
        <v>246.08939908333616</v>
      </c>
      <c r="J81" s="77">
        <f t="shared" ref="J81" si="50">J78-J79-J80</f>
        <v>258.39386903750346</v>
      </c>
    </row>
    <row r="82" spans="1:10" s="53" customFormat="1">
      <c r="A82" s="53" t="s">
        <v>89</v>
      </c>
      <c r="B82" s="60"/>
      <c r="C82" s="81"/>
      <c r="D82" s="81"/>
      <c r="E82" s="81"/>
      <c r="F82" s="81"/>
      <c r="G82" s="81">
        <f>(G81-F81)/F81</f>
        <v>1.0378785438776188</v>
      </c>
      <c r="H82" s="82">
        <f>(H81-G81)/G81</f>
        <v>5.5639704194972071E-2</v>
      </c>
      <c r="I82" s="82">
        <f>(I81-H81)/H81</f>
        <v>5.0000000000000801E-2</v>
      </c>
      <c r="J82" s="82">
        <f>(J81-I81)/I81</f>
        <v>5.0000000000002008E-2</v>
      </c>
    </row>
    <row r="84" spans="1:10" s="53" customFormat="1">
      <c r="A84" s="53" t="s">
        <v>93</v>
      </c>
      <c r="G84" s="83">
        <f>H81/(0.115-0.05)</f>
        <v>3605.7054810745194</v>
      </c>
    </row>
    <row r="86" spans="1:10">
      <c r="C86" s="87" t="s">
        <v>91</v>
      </c>
      <c r="D86" s="87"/>
      <c r="E86" s="87"/>
      <c r="F86" s="87"/>
      <c r="G86" s="87"/>
      <c r="H86" s="87"/>
      <c r="I86" s="87"/>
      <c r="J86" s="87"/>
    </row>
    <row r="87" spans="1:10">
      <c r="C87" s="87" t="s">
        <v>90</v>
      </c>
      <c r="D87" s="87"/>
      <c r="E87" s="87"/>
      <c r="F87" s="87"/>
      <c r="G87" s="87"/>
      <c r="H87" s="87"/>
      <c r="I87" s="87"/>
      <c r="J87" s="87"/>
    </row>
    <row r="88" spans="1:10">
      <c r="C88" s="87" t="s">
        <v>92</v>
      </c>
      <c r="D88" s="87"/>
      <c r="E88" s="87"/>
      <c r="F88" s="87"/>
      <c r="G88" s="87"/>
      <c r="H88" s="87"/>
      <c r="I88" s="87"/>
      <c r="J88" s="87"/>
    </row>
    <row r="89" spans="1:10">
      <c r="C89" s="87" t="s">
        <v>94</v>
      </c>
      <c r="D89" s="87"/>
      <c r="E89" s="87"/>
      <c r="F89" s="87"/>
      <c r="G89" s="87"/>
      <c r="H89" s="87"/>
      <c r="I89" s="87"/>
      <c r="J89" s="87"/>
    </row>
    <row r="91" spans="1:10">
      <c r="A91" s="62" t="s">
        <v>98</v>
      </c>
      <c r="B91" s="84" t="s">
        <v>101</v>
      </c>
    </row>
    <row r="93" spans="1:10" s="53" customFormat="1">
      <c r="A93" s="53" t="s">
        <v>99</v>
      </c>
      <c r="B93" s="85">
        <f>NPV(11.5%,C81:G81)</f>
        <v>-74.992301203411245</v>
      </c>
    </row>
    <row r="94" spans="1:10" s="53" customFormat="1">
      <c r="A94" s="52" t="s">
        <v>108</v>
      </c>
      <c r="B94" s="85">
        <f>G84/(1+11.5%)^5</f>
        <v>2092.2612568921481</v>
      </c>
    </row>
    <row r="95" spans="1:10" s="53" customFormat="1">
      <c r="A95" s="52" t="s">
        <v>100</v>
      </c>
      <c r="B95" s="85">
        <f>B93+B94</f>
        <v>2017.2689556887369</v>
      </c>
    </row>
    <row r="98" spans="1:1" s="49" customFormat="1" ht="18.75">
      <c r="A98" s="49" t="s">
        <v>103</v>
      </c>
    </row>
    <row r="101" spans="1:1" s="78" customFormat="1">
      <c r="A101" s="78" t="s">
        <v>107</v>
      </c>
    </row>
    <row r="102" spans="1:1" s="78" customFormat="1"/>
    <row r="103" spans="1:1" s="78" customFormat="1">
      <c r="A103" s="78" t="s">
        <v>104</v>
      </c>
    </row>
    <row r="104" spans="1:1" s="78" customFormat="1"/>
    <row r="105" spans="1:1" s="78" customFormat="1">
      <c r="A105" s="78" t="s">
        <v>106</v>
      </c>
    </row>
    <row r="106" spans="1:1" s="78" customFormat="1"/>
    <row r="107" spans="1:1" s="78" customFormat="1">
      <c r="A107" s="78" t="s">
        <v>105</v>
      </c>
    </row>
  </sheetData>
  <mergeCells count="5">
    <mergeCell ref="C89:J89"/>
    <mergeCell ref="A4:G15"/>
    <mergeCell ref="C86:J86"/>
    <mergeCell ref="C87:J87"/>
    <mergeCell ref="C88:J88"/>
  </mergeCells>
  <pageMargins left="0.39370078740157483" right="0.39370078740157483" top="0.39370078740157483" bottom="0.39370078740157483" header="0.31496062992125984" footer="0.31496062992125984"/>
  <pageSetup scale="71" fitToHeight="3" orientation="landscape" r:id="rId1"/>
  <rowBreaks count="1" manualBreakCount="1">
    <brk id="45" max="9" man="1"/>
  </rowBreaks>
  <ignoredErrors>
    <ignoredError sqref="C50:G52" formula="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Ex_1</vt:lpstr>
      <vt:lpstr>Ex_2</vt:lpstr>
      <vt:lpstr>Ratios</vt:lpstr>
      <vt:lpstr>Ratios!Zone_d_impression</vt:lpstr>
    </vt:vector>
  </TitlesOfParts>
  <Company>Columbia Business School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dw2382</dc:creator>
  <cp:lastModifiedBy>Bissada</cp:lastModifiedBy>
  <cp:lastPrinted>2016-07-21T12:36:00Z</cp:lastPrinted>
  <dcterms:created xsi:type="dcterms:W3CDTF">2010-10-04T15:46:47Z</dcterms:created>
  <dcterms:modified xsi:type="dcterms:W3CDTF">2016-07-29T06:15:33Z</dcterms:modified>
</cp:coreProperties>
</file>